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fa\AppData\Local\Microsoft\Windows\INetCache\Content.Outlook\NHXGXI9R\"/>
    </mc:Choice>
  </mc:AlternateContent>
  <xr:revisionPtr revIDLastSave="0" documentId="8_{85226A45-830C-4B11-B50F-8926E2DBF6A4}" xr6:coauthVersionLast="47" xr6:coauthVersionMax="47" xr10:uidLastSave="{00000000-0000-0000-0000-000000000000}"/>
  <bookViews>
    <workbookView xWindow="-120" yWindow="-120" windowWidth="29040" windowHeight="15840" xr2:uid="{890D6683-681D-4989-9484-7248C41C1C95}"/>
  </bookViews>
  <sheets>
    <sheet name="Simulation UAPE" sheetId="1" r:id="rId1"/>
    <sheet name="Tranches" sheetId="3" state="hidden" r:id="rId2"/>
    <sheet name="Tarifs par tranche" sheetId="4" state="hidden" r:id="rId3"/>
  </sheets>
  <definedNames>
    <definedName name="_xlnm.Print_Area" localSheetId="0">'Simulation UAPE'!$A$3:$H$42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C37" i="1"/>
  <c r="D25" i="1" l="1"/>
  <c r="E25" i="1"/>
  <c r="F25" i="1"/>
  <c r="G25" i="1"/>
  <c r="C25" i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2" i="4"/>
  <c r="C3" i="3"/>
  <c r="C4" i="3" s="1"/>
  <c r="B3" i="3"/>
  <c r="D30" i="1" l="1"/>
  <c r="E30" i="1"/>
  <c r="F30" i="1"/>
  <c r="G30" i="1"/>
  <c r="C30" i="1"/>
  <c r="C28" i="1"/>
  <c r="D28" i="1"/>
  <c r="E28" i="1"/>
  <c r="F28" i="1"/>
  <c r="G28" i="1"/>
  <c r="C27" i="1"/>
  <c r="D27" i="1"/>
  <c r="E27" i="1"/>
  <c r="F27" i="1"/>
  <c r="G27" i="1"/>
  <c r="C29" i="1"/>
  <c r="D29" i="1"/>
  <c r="E29" i="1"/>
  <c r="F29" i="1"/>
  <c r="G29" i="1"/>
  <c r="D26" i="1"/>
  <c r="E26" i="1"/>
  <c r="F26" i="1"/>
  <c r="G26" i="1"/>
  <c r="C26" i="1"/>
  <c r="C5" i="3"/>
  <c r="B5" i="3"/>
  <c r="B4" i="3"/>
  <c r="C6" i="3" l="1"/>
  <c r="B6" i="3"/>
  <c r="B7" i="3" l="1"/>
  <c r="C7" i="3"/>
  <c r="C8" i="3" l="1"/>
  <c r="B8" i="3"/>
  <c r="B9" i="3" l="1"/>
  <c r="C9" i="3"/>
  <c r="C10" i="3" l="1"/>
  <c r="B10" i="3"/>
  <c r="C11" i="3" l="1"/>
  <c r="B11" i="3"/>
  <c r="B12" i="3" l="1"/>
  <c r="C12" i="3"/>
  <c r="C13" i="3" l="1"/>
  <c r="B13" i="3"/>
  <c r="C14" i="3" l="1"/>
  <c r="B14" i="3"/>
  <c r="B15" i="3" l="1"/>
  <c r="C15" i="3"/>
  <c r="C16" i="3" l="1"/>
  <c r="B17" i="3" s="1"/>
  <c r="B16" i="3"/>
  <c r="D20" i="1" l="1"/>
  <c r="D21" i="1" s="1"/>
  <c r="E20" i="1"/>
  <c r="E21" i="1" s="1"/>
  <c r="F20" i="1"/>
  <c r="F21" i="1" s="1"/>
  <c r="G20" i="1"/>
  <c r="G21" i="1" s="1"/>
  <c r="C20" i="1"/>
  <c r="C21" i="1" s="1"/>
  <c r="G35" i="1" l="1"/>
  <c r="F35" i="1"/>
  <c r="C35" i="1"/>
  <c r="D35" i="1"/>
  <c r="E35" i="1"/>
  <c r="H14" i="1"/>
  <c r="H15" i="1"/>
  <c r="H16" i="1"/>
  <c r="H17" i="1"/>
  <c r="H18" i="1"/>
  <c r="H13" i="1"/>
  <c r="C36" i="1"/>
  <c r="D38" i="1"/>
  <c r="E38" i="1"/>
  <c r="F38" i="1"/>
  <c r="G38" i="1"/>
  <c r="C38" i="1"/>
  <c r="D36" i="1"/>
  <c r="E36" i="1"/>
  <c r="F36" i="1"/>
  <c r="G36" i="1"/>
  <c r="G31" i="1"/>
  <c r="C39" i="1" l="1"/>
  <c r="D31" i="1"/>
  <c r="G39" i="1"/>
  <c r="G40" i="1" s="1"/>
  <c r="E39" i="1"/>
  <c r="E40" i="1" s="1"/>
  <c r="H37" i="1"/>
  <c r="H20" i="1"/>
  <c r="H36" i="1"/>
  <c r="D39" i="1"/>
  <c r="F39" i="1"/>
  <c r="F40" i="1" s="1"/>
  <c r="H38" i="1"/>
  <c r="C31" i="1" l="1"/>
  <c r="F31" i="1"/>
  <c r="E31" i="1"/>
  <c r="C40" i="1"/>
  <c r="D40" i="1"/>
  <c r="I39" i="1"/>
  <c r="H31" i="1" l="1"/>
  <c r="H40" i="1"/>
  <c r="I35" i="1"/>
</calcChain>
</file>

<file path=xl/sharedStrings.xml><?xml version="1.0" encoding="utf-8"?>
<sst xmlns="http://schemas.openxmlformats.org/spreadsheetml/2006/main" count="83" uniqueCount="45">
  <si>
    <t>Tranche de revenu</t>
  </si>
  <si>
    <t>Prestations</t>
  </si>
  <si>
    <t>Lundi</t>
  </si>
  <si>
    <t>Mardi</t>
  </si>
  <si>
    <t>Mercredi</t>
  </si>
  <si>
    <t>Jeudi</t>
  </si>
  <si>
    <t>Vendredi</t>
  </si>
  <si>
    <t>Petit-déjeuner en plus</t>
  </si>
  <si>
    <t>Matin avant l'école</t>
  </si>
  <si>
    <t>Matinée</t>
  </si>
  <si>
    <t>Après-midi</t>
  </si>
  <si>
    <t>Midi avec dîner</t>
  </si>
  <si>
    <t>Soir après l'école avec goûter</t>
  </si>
  <si>
    <t>Fréquentation</t>
  </si>
  <si>
    <t>Tranche</t>
  </si>
  <si>
    <t>Total des petits déjeuners</t>
  </si>
  <si>
    <t>Total des goûters</t>
  </si>
  <si>
    <t>Total des dîner</t>
  </si>
  <si>
    <t>Total hebdomadaire</t>
  </si>
  <si>
    <t>Frais de prise en charge</t>
  </si>
  <si>
    <t>Frais de repas</t>
  </si>
  <si>
    <t xml:space="preserve">Total </t>
  </si>
  <si>
    <t>Total par semaine</t>
  </si>
  <si>
    <t>Nombre de prestation (hors petit déjeuner)</t>
  </si>
  <si>
    <t>Total</t>
  </si>
  <si>
    <t>Tarifs des prestations UAPE</t>
  </si>
  <si>
    <t xml:space="preserve">Veuillez sélectionner la tranche de revenu puis les prestations en mettant un "1" dans les cases oranges </t>
  </si>
  <si>
    <r>
      <t xml:space="preserve">Tarifs sans réduction </t>
    </r>
    <r>
      <rPr>
        <sz val="11"/>
        <color theme="1"/>
        <rFont val="Century Gothic"/>
        <family val="2"/>
      </rPr>
      <t>(prise en charge et repas)</t>
    </r>
  </si>
  <si>
    <r>
      <t xml:space="preserve">Tarifs avec réduction </t>
    </r>
    <r>
      <rPr>
        <sz val="11"/>
        <color theme="1"/>
        <rFont val="Century Gothic"/>
        <family val="2"/>
      </rPr>
      <t>(prise en charge et repas)</t>
    </r>
  </si>
  <si>
    <t>Tranche 1 (20 000 et -)</t>
  </si>
  <si>
    <t>Tranche 2 (20 001 à 30 000)</t>
  </si>
  <si>
    <t>Tranche 3 (30 001 à 40 000)</t>
  </si>
  <si>
    <t>Tranche 4 (40 001 à 50 000)</t>
  </si>
  <si>
    <t>Tranche 5 (50 001 à 60 000)</t>
  </si>
  <si>
    <t>Tranche 6 (60 001 à 70 000)</t>
  </si>
  <si>
    <t>Tranche 7 (70 001 à 80 000)</t>
  </si>
  <si>
    <t>Tranche 8 (80 001 à 90 000)</t>
  </si>
  <si>
    <t>Tranche 9 (90 001 à 100 000)</t>
  </si>
  <si>
    <t>Tranche 10 (100 001 à 110 000)</t>
  </si>
  <si>
    <t>Tranche 11  (110 001 à 120 000)</t>
  </si>
  <si>
    <t>Tranche 12  (120 001 à 130 000)</t>
  </si>
  <si>
    <t>Tranche 13 (130 001 à 140 000)</t>
  </si>
  <si>
    <t>Tranche 14 (140 001 à 150 000)</t>
  </si>
  <si>
    <t>Tranche 15 (150 001 à 160 000)</t>
  </si>
  <si>
    <t>Tranche 16  (200 001 et 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</si>
</sst>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_-* #,##0.00\ _C_H_F_-;\-* #,##0.00\ _C_H_F_-;_-* &quot;-&quot;??\ _C_H_F_-;_-@_-"/>
    <numFmt numFmtId="165" formatCode="_-* #,##0.00\ [$CHF-100C]_-;\-* #,##0.00\ [$CHF-100C]_-;_-* &quot;-&quot;??\ [$CHF-100C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Century Gothic"/>
      <family val="2"/>
    </font>
    <font>
      <sz val="11"/>
      <color rgb="FFFF0000"/>
      <name val="Century Gothic"/>
      <family val="2"/>
    </font>
    <font>
      <b/>
      <sz val="11"/>
      <color rgb="FF002060"/>
      <name val="Century Gothic"/>
      <family val="2"/>
    </font>
    <font>
      <b/>
      <i/>
      <sz val="11"/>
      <name val="Calibri"/>
      <family val="2"/>
      <scheme val="minor"/>
    </font>
    <font>
      <b/>
      <sz val="16"/>
      <color theme="1"/>
      <name val="Century Gothic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1" applyFont="1" applyAlignment="1">
      <alignment horizontal="center"/>
    </xf>
    <xf numFmtId="4" fontId="8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4" fontId="7" fillId="3" borderId="0" xfId="0" applyNumberFormat="1" applyFont="1" applyFill="1" applyAlignment="1">
      <alignment horizontal="left" vertical="center" wrapText="1"/>
    </xf>
    <xf numFmtId="9" fontId="2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/>
    <xf numFmtId="165" fontId="10" fillId="0" borderId="0" xfId="0" applyNumberFormat="1" applyFont="1"/>
    <xf numFmtId="0" fontId="10" fillId="0" borderId="0" xfId="0" applyFont="1"/>
    <xf numFmtId="0" fontId="1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165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14" fillId="5" borderId="0" xfId="0" applyNumberFormat="1" applyFont="1" applyFill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164" fontId="3" fillId="0" borderId="0" xfId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9" fontId="5" fillId="0" borderId="0" xfId="3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10" fillId="0" borderId="0" xfId="0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9" fillId="0" borderId="3" xfId="0" applyFont="1" applyBorder="1"/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5" fillId="0" borderId="3" xfId="0" applyFont="1" applyBorder="1"/>
    <xf numFmtId="9" fontId="5" fillId="0" borderId="3" xfId="3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0" fillId="0" borderId="0" xfId="0" applyBorder="1"/>
    <xf numFmtId="2" fontId="11" fillId="3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</xdr:colOff>
      <xdr:row>2</xdr:row>
      <xdr:rowOff>111561</xdr:rowOff>
    </xdr:from>
    <xdr:to>
      <xdr:col>1</xdr:col>
      <xdr:colOff>1047173</xdr:colOff>
      <xdr:row>7</xdr:row>
      <xdr:rowOff>162127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F770DA-95F2-45E7-8FF2-BC22C4CBB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83" y="460135"/>
          <a:ext cx="1026790" cy="123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EDA9-44CD-49F7-9CE9-9086D6718EEB}">
  <sheetPr>
    <pageSetUpPr fitToPage="1"/>
  </sheetPr>
  <dimension ref="A2:J44"/>
  <sheetViews>
    <sheetView tabSelected="1" zoomScale="94" zoomScaleNormal="94" workbookViewId="0">
      <selection activeCell="D14" sqref="D14"/>
    </sheetView>
  </sheetViews>
  <sheetFormatPr baseColWidth="10" defaultColWidth="11" defaultRowHeight="16.5" x14ac:dyDescent="0.3"/>
  <cols>
    <col min="1" max="1" width="2.5703125" style="2" customWidth="1"/>
    <col min="2" max="2" width="28.85546875" style="2" customWidth="1"/>
    <col min="3" max="3" width="10.5703125" style="22" customWidth="1"/>
    <col min="4" max="4" width="7.140625" style="22" bestFit="1" customWidth="1"/>
    <col min="5" max="7" width="10.5703125" style="22" customWidth="1"/>
    <col min="8" max="8" width="20" style="2" bestFit="1" customWidth="1"/>
    <col min="9" max="10" width="12.42578125" style="2" bestFit="1" customWidth="1"/>
    <col min="11" max="16384" width="11" style="2"/>
  </cols>
  <sheetData>
    <row r="2" spans="2:8" x14ac:dyDescent="0.3">
      <c r="B2" s="15" t="s">
        <v>26</v>
      </c>
      <c r="H2" s="11"/>
    </row>
    <row r="3" spans="2:8" x14ac:dyDescent="0.3">
      <c r="B3" s="15"/>
      <c r="H3" s="11"/>
    </row>
    <row r="4" spans="2:8" ht="25.9" customHeight="1" x14ac:dyDescent="0.3">
      <c r="H4" s="21"/>
    </row>
    <row r="5" spans="2:8" ht="25.9" customHeight="1" x14ac:dyDescent="0.3">
      <c r="B5" s="55" t="s">
        <v>25</v>
      </c>
      <c r="C5" s="55"/>
      <c r="D5" s="55"/>
      <c r="E5" s="55"/>
      <c r="F5" s="55"/>
      <c r="G5" s="55"/>
      <c r="H5" s="55"/>
    </row>
    <row r="10" spans="2:8" s="23" customFormat="1" ht="30" customHeight="1" x14ac:dyDescent="0.25">
      <c r="B10" s="16" t="s">
        <v>0</v>
      </c>
      <c r="C10" s="56" t="s">
        <v>34</v>
      </c>
      <c r="D10" s="57"/>
      <c r="E10" s="57"/>
      <c r="F10" s="57"/>
      <c r="G10" s="57"/>
    </row>
    <row r="11" spans="2:8" x14ac:dyDescent="0.3">
      <c r="H11" s="11"/>
    </row>
    <row r="12" spans="2:8" x14ac:dyDescent="0.3">
      <c r="B12" s="37" t="s">
        <v>1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  <c r="H12" s="34" t="s">
        <v>18</v>
      </c>
    </row>
    <row r="13" spans="2:8" x14ac:dyDescent="0.3">
      <c r="B13" s="39" t="s">
        <v>7</v>
      </c>
      <c r="C13" s="40"/>
      <c r="D13" s="40"/>
      <c r="E13" s="40"/>
      <c r="F13" s="40"/>
      <c r="G13" s="40"/>
      <c r="H13" s="35">
        <f>SUM(C13:G13)</f>
        <v>0</v>
      </c>
    </row>
    <row r="14" spans="2:8" x14ac:dyDescent="0.3">
      <c r="B14" s="41" t="s">
        <v>8</v>
      </c>
      <c r="C14" s="40"/>
      <c r="D14" s="40"/>
      <c r="E14" s="40"/>
      <c r="F14" s="40"/>
      <c r="G14" s="40"/>
      <c r="H14" s="35">
        <f t="shared" ref="H14:H20" si="0">SUM(C14:G14)</f>
        <v>0</v>
      </c>
    </row>
    <row r="15" spans="2:8" x14ac:dyDescent="0.3">
      <c r="B15" s="41" t="s">
        <v>9</v>
      </c>
      <c r="C15" s="40"/>
      <c r="D15" s="40"/>
      <c r="E15" s="40"/>
      <c r="F15" s="40"/>
      <c r="G15" s="40"/>
      <c r="H15" s="35">
        <f>SUM(C15:G15)</f>
        <v>0</v>
      </c>
    </row>
    <row r="16" spans="2:8" x14ac:dyDescent="0.3">
      <c r="B16" s="41" t="s">
        <v>11</v>
      </c>
      <c r="C16" s="40"/>
      <c r="D16" s="40"/>
      <c r="E16" s="40"/>
      <c r="F16" s="40"/>
      <c r="G16" s="40"/>
      <c r="H16" s="35">
        <f>SUM(C16:G16)</f>
        <v>0</v>
      </c>
    </row>
    <row r="17" spans="2:10" x14ac:dyDescent="0.3">
      <c r="B17" s="41" t="s">
        <v>10</v>
      </c>
      <c r="C17" s="40"/>
      <c r="D17" s="40"/>
      <c r="E17" s="40"/>
      <c r="F17" s="40"/>
      <c r="G17" s="40"/>
      <c r="H17" s="35">
        <f t="shared" si="0"/>
        <v>0</v>
      </c>
    </row>
    <row r="18" spans="2:10" x14ac:dyDescent="0.3">
      <c r="B18" s="41" t="s">
        <v>12</v>
      </c>
      <c r="C18" s="40"/>
      <c r="D18" s="40"/>
      <c r="E18" s="40"/>
      <c r="F18" s="40"/>
      <c r="G18" s="40"/>
      <c r="H18" s="35">
        <f t="shared" si="0"/>
        <v>0</v>
      </c>
    </row>
    <row r="19" spans="2:10" hidden="1" x14ac:dyDescent="0.3">
      <c r="B19" s="41"/>
      <c r="C19" s="42"/>
      <c r="D19" s="42"/>
      <c r="E19" s="42"/>
      <c r="F19" s="42"/>
      <c r="G19" s="42"/>
      <c r="H19" s="19" t="s">
        <v>22</v>
      </c>
    </row>
    <row r="20" spans="2:10" hidden="1" x14ac:dyDescent="0.3">
      <c r="B20" s="41" t="s">
        <v>23</v>
      </c>
      <c r="C20" s="42">
        <f>SUM(C14:C18)</f>
        <v>0</v>
      </c>
      <c r="D20" s="42">
        <f t="shared" ref="D20:G20" si="1">SUM(D14:D18)</f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  <c r="H20" s="36">
        <f t="shared" si="0"/>
        <v>0</v>
      </c>
    </row>
    <row r="21" spans="2:10" x14ac:dyDescent="0.3">
      <c r="B21" s="43" t="s">
        <v>13</v>
      </c>
      <c r="C21" s="44" t="str">
        <f>_xlfn.SWITCH(C20,0,"",1,25%,2,50%,3,75%,4,100%,5,100%)</f>
        <v/>
      </c>
      <c r="D21" s="44" t="str">
        <f t="shared" ref="D21:G21" si="2">_xlfn.SWITCH(D20,0,"",1,25%,2,50%,3,75%,4,100%,5,100%)</f>
        <v/>
      </c>
      <c r="E21" s="44" t="str">
        <f t="shared" si="2"/>
        <v/>
      </c>
      <c r="F21" s="44" t="str">
        <f t="shared" si="2"/>
        <v/>
      </c>
      <c r="G21" s="44" t="str">
        <f t="shared" si="2"/>
        <v/>
      </c>
      <c r="H21" s="18"/>
      <c r="J21" s="12"/>
    </row>
    <row r="22" spans="2:10" x14ac:dyDescent="0.3">
      <c r="B22" s="17"/>
      <c r="C22" s="31"/>
      <c r="D22" s="31"/>
      <c r="E22" s="31"/>
      <c r="F22" s="31"/>
      <c r="G22" s="31"/>
      <c r="H22" s="18"/>
      <c r="J22" s="12"/>
    </row>
    <row r="23" spans="2:10" s="23" customFormat="1" ht="30" customHeight="1" x14ac:dyDescent="0.25">
      <c r="B23" s="16" t="s">
        <v>27</v>
      </c>
      <c r="C23" s="22"/>
      <c r="D23" s="22"/>
      <c r="E23" s="22"/>
      <c r="F23" s="22"/>
      <c r="G23" s="22"/>
    </row>
    <row r="24" spans="2:10" s="23" customFormat="1" x14ac:dyDescent="0.2">
      <c r="B24" s="37" t="s">
        <v>1</v>
      </c>
      <c r="C24" s="38" t="s">
        <v>2</v>
      </c>
      <c r="D24" s="38" t="s">
        <v>3</v>
      </c>
      <c r="E24" s="38" t="s">
        <v>4</v>
      </c>
      <c r="F24" s="38" t="s">
        <v>5</v>
      </c>
      <c r="G24" s="38" t="s">
        <v>6</v>
      </c>
    </row>
    <row r="25" spans="2:10" s="23" customFormat="1" x14ac:dyDescent="0.2">
      <c r="B25" s="39" t="s">
        <v>7</v>
      </c>
      <c r="C25" s="45">
        <f>IF(C13=1,2,0)</f>
        <v>0</v>
      </c>
      <c r="D25" s="45">
        <f t="shared" ref="D25:G25" si="3">IF(D13=1,2,0)</f>
        <v>0</v>
      </c>
      <c r="E25" s="45">
        <f t="shared" si="3"/>
        <v>0</v>
      </c>
      <c r="F25" s="45">
        <f t="shared" si="3"/>
        <v>0</v>
      </c>
      <c r="G25" s="45">
        <f t="shared" si="3"/>
        <v>0</v>
      </c>
    </row>
    <row r="26" spans="2:10" s="23" customFormat="1" x14ac:dyDescent="0.3">
      <c r="B26" s="41" t="s">
        <v>8</v>
      </c>
      <c r="C26" s="45">
        <f>IF(C14=1,VLOOKUP($C$10,'Tarifs par tranche'!$A:$D,3,0),0)</f>
        <v>0</v>
      </c>
      <c r="D26" s="45">
        <f>IF(D14=1,VLOOKUP($C$10,'Tarifs par tranche'!$A:$D,3,0),0)</f>
        <v>0</v>
      </c>
      <c r="E26" s="45">
        <f>IF(E14=1,VLOOKUP($C$10,'Tarifs par tranche'!$A:$D,3,0),0)</f>
        <v>0</v>
      </c>
      <c r="F26" s="45">
        <f>IF(F14=1,VLOOKUP($C$10,'Tarifs par tranche'!$A:$D,3,0),0)</f>
        <v>0</v>
      </c>
      <c r="G26" s="45">
        <f>IF(G14=1,VLOOKUP($C$10,'Tarifs par tranche'!$A:$D,3,0),0)</f>
        <v>0</v>
      </c>
    </row>
    <row r="27" spans="2:10" s="23" customFormat="1" x14ac:dyDescent="0.3">
      <c r="B27" s="41" t="s">
        <v>9</v>
      </c>
      <c r="C27" s="45">
        <f>IF(C15=1,VLOOKUP($C$10,'Tarifs par tranche'!$A:$D,3,0),0)</f>
        <v>0</v>
      </c>
      <c r="D27" s="45">
        <f>IF(D15=1,VLOOKUP($C$10,'Tarifs par tranche'!$A:$D,3,0),0)</f>
        <v>0</v>
      </c>
      <c r="E27" s="45">
        <f>IF(E15=1,VLOOKUP($C$10,'Tarifs par tranche'!$A:$D,3,0),0)</f>
        <v>0</v>
      </c>
      <c r="F27" s="45">
        <f>IF(F15=1,VLOOKUP($C$10,'Tarifs par tranche'!$A:$D,3,0),0)</f>
        <v>0</v>
      </c>
      <c r="G27" s="45">
        <f>IF(G15=1,VLOOKUP($C$10,'Tarifs par tranche'!$A:$D,3,0),0)</f>
        <v>0</v>
      </c>
    </row>
    <row r="28" spans="2:10" s="23" customFormat="1" x14ac:dyDescent="0.3">
      <c r="B28" s="41" t="s">
        <v>11</v>
      </c>
      <c r="C28" s="45">
        <f>IF(C16=1,VLOOKUP($C$10,'Tarifs par tranche'!$A:$D,3,0)+9,0)</f>
        <v>0</v>
      </c>
      <c r="D28" s="45">
        <f>IF(D16=1,(VLOOKUP($C$10,'Tarifs par tranche'!$A:$D,3,0))+9,0)</f>
        <v>0</v>
      </c>
      <c r="E28" s="45">
        <f>IF(E16=1,(VLOOKUP($C$10,'Tarifs par tranche'!$A:$D,3,0))+9,0)</f>
        <v>0</v>
      </c>
      <c r="F28" s="45">
        <f>IF(F16=1,(VLOOKUP($C$10,'Tarifs par tranche'!$A:$D,3,0))+9,0)</f>
        <v>0</v>
      </c>
      <c r="G28" s="45">
        <f>IF(G16=1,(VLOOKUP($C$10,'Tarifs par tranche'!$A:$D,3,0))+9,0)</f>
        <v>0</v>
      </c>
    </row>
    <row r="29" spans="2:10" s="23" customFormat="1" x14ac:dyDescent="0.3">
      <c r="B29" s="41" t="s">
        <v>10</v>
      </c>
      <c r="C29" s="45">
        <f>IF(C17=1,VLOOKUP($C$10,'Tarifs par tranche'!$A:$D,3,0),0)</f>
        <v>0</v>
      </c>
      <c r="D29" s="45">
        <f>IF(D17=1,VLOOKUP($C$10,'Tarifs par tranche'!$A:$D,3,0),0)</f>
        <v>0</v>
      </c>
      <c r="E29" s="45">
        <f>IF(E17=1,VLOOKUP($C$10,'Tarifs par tranche'!$A:$D,3,0),0)</f>
        <v>0</v>
      </c>
      <c r="F29" s="45">
        <f>IF(F17=1,VLOOKUP($C$10,'Tarifs par tranche'!$A:$D,3,0),0)</f>
        <v>0</v>
      </c>
      <c r="G29" s="45">
        <f>IF(G17=1,VLOOKUP($C$10,'Tarifs par tranche'!$A:$D,3,0),0)</f>
        <v>0</v>
      </c>
    </row>
    <row r="30" spans="2:10" s="23" customFormat="1" x14ac:dyDescent="0.3">
      <c r="B30" s="41" t="s">
        <v>12</v>
      </c>
      <c r="C30" s="45">
        <f>IF(C18=1,VLOOKUP($C$10,'Tarifs par tranche'!$A:$D,3,0)+2,0)</f>
        <v>0</v>
      </c>
      <c r="D30" s="45">
        <f>IF(D18=1,VLOOKUP($C$10,'Tarifs par tranche'!$A:$D,3,0)+2,0)</f>
        <v>0</v>
      </c>
      <c r="E30" s="45">
        <f>IF(E18=1,VLOOKUP($C$10,'Tarifs par tranche'!$A:$D,3,0)+2,0)</f>
        <v>0</v>
      </c>
      <c r="F30" s="45">
        <f>IF(F18=1,VLOOKUP($C$10,'Tarifs par tranche'!$A:$D,3,0)+2,0)</f>
        <v>0</v>
      </c>
      <c r="G30" s="47">
        <f>IF(G18=1,VLOOKUP($C$10,'Tarifs par tranche'!$A:$D,3,0)+2,0)</f>
        <v>0</v>
      </c>
      <c r="H30" s="38" t="s">
        <v>22</v>
      </c>
    </row>
    <row r="31" spans="2:10" s="24" customFormat="1" ht="14.25" x14ac:dyDescent="0.2">
      <c r="B31" s="43" t="s">
        <v>24</v>
      </c>
      <c r="C31" s="46">
        <f>SUM(C25:C30)</f>
        <v>0</v>
      </c>
      <c r="D31" s="46">
        <f>SUM(D25:D30)</f>
        <v>0</v>
      </c>
      <c r="E31" s="46">
        <f>SUM(E25:E30)</f>
        <v>0</v>
      </c>
      <c r="F31" s="46">
        <f>SUM(F25:F30)</f>
        <v>0</v>
      </c>
      <c r="G31" s="48">
        <f>SUM(G25:G30)</f>
        <v>0</v>
      </c>
      <c r="H31" s="49">
        <f>SUM(C31:G31)</f>
        <v>0</v>
      </c>
    </row>
    <row r="32" spans="2:10" s="23" customFormat="1" x14ac:dyDescent="0.25">
      <c r="C32" s="22"/>
      <c r="D32" s="22"/>
      <c r="E32" s="22"/>
      <c r="F32" s="22"/>
      <c r="G32" s="22"/>
    </row>
    <row r="33" spans="1:10" s="23" customFormat="1" ht="30" customHeight="1" x14ac:dyDescent="0.25">
      <c r="B33" s="16" t="s">
        <v>28</v>
      </c>
      <c r="C33" s="22"/>
      <c r="D33" s="22"/>
      <c r="E33" s="22"/>
      <c r="F33" s="22"/>
      <c r="G33" s="25"/>
    </row>
    <row r="34" spans="1:10" s="23" customFormat="1" x14ac:dyDescent="0.2">
      <c r="B34" s="37" t="s">
        <v>1</v>
      </c>
      <c r="C34" s="38" t="s">
        <v>2</v>
      </c>
      <c r="D34" s="38" t="s">
        <v>3</v>
      </c>
      <c r="E34" s="38" t="s">
        <v>4</v>
      </c>
      <c r="F34" s="38" t="s">
        <v>5</v>
      </c>
      <c r="G34" s="38" t="s">
        <v>6</v>
      </c>
      <c r="H34" s="32"/>
    </row>
    <row r="35" spans="1:10" x14ac:dyDescent="0.3">
      <c r="B35" s="43" t="s">
        <v>19</v>
      </c>
      <c r="C35" s="45">
        <f>_xlfn.SWITCH(C20,1,VLOOKUP($C$10,'Tarifs par tranche'!$A:$E,3,0),2,VLOOKUP($C$10,'Tarifs par tranche'!$A:$E,4,0),3,VLOOKUP($C$10,'Tarifs par tranche'!$A:$E,5,0),4,VLOOKUP($C$10,'Tarifs par tranche'!$A:$E,2,0),5,VLOOKUP($C$10,'Tarifs par tranche'!$A:$E,2,0),0)</f>
        <v>0</v>
      </c>
      <c r="D35" s="45">
        <f>_xlfn.SWITCH(D20,1,VLOOKUP($C$10,'Tarifs par tranche'!$A:$E,3,0),2,VLOOKUP($C$10,'Tarifs par tranche'!$A:$E,4,0),3,VLOOKUP($C$10,'Tarifs par tranche'!$A:$E,5,0),4,VLOOKUP($C$10,'Tarifs par tranche'!$A:$E,2,0),5,VLOOKUP($C$10,'Tarifs par tranche'!$A:$E,2,0),0)</f>
        <v>0</v>
      </c>
      <c r="E35" s="45">
        <f>_xlfn.SWITCH(E20,1,VLOOKUP($C$10,'Tarifs par tranche'!$A:$E,3,0),2,VLOOKUP($C$10,'Tarifs par tranche'!$A:$E,4,0),3,VLOOKUP($C$10,'Tarifs par tranche'!$A:$E,5,0),4,VLOOKUP($C$10,'Tarifs par tranche'!$A:$E,2,0),5,VLOOKUP($C$10,'Tarifs par tranche'!$A:$E,2,0),0)</f>
        <v>0</v>
      </c>
      <c r="F35" s="45">
        <f>_xlfn.SWITCH(F20,1,VLOOKUP($C$10,'Tarifs par tranche'!$A:$E,3,0),2,VLOOKUP($C$10,'Tarifs par tranche'!$A:$E,4,0),3,VLOOKUP($C$10,'Tarifs par tranche'!$A:$E,5,0),4,VLOOKUP($C$10,'Tarifs par tranche'!$A:$E,2,0),5,VLOOKUP($C$10,'Tarifs par tranche'!$A:$E,2,0),0)</f>
        <v>0</v>
      </c>
      <c r="G35" s="45">
        <f>_xlfn.SWITCH(G20,1,VLOOKUP($C$10,'Tarifs par tranche'!$A:$E,3,0),2,VLOOKUP($C$10,'Tarifs par tranche'!$A:$E,4,0),3,VLOOKUP($C$10,'Tarifs par tranche'!$A:$E,5,0),4,VLOOKUP($C$10,'Tarifs par tranche'!$A:$E,2,0),5,VLOOKUP($C$10,'Tarifs par tranche'!$A:$E,2,0),0)</f>
        <v>0</v>
      </c>
      <c r="H35" s="50"/>
      <c r="I35" s="33">
        <f>H35*4</f>
        <v>0</v>
      </c>
    </row>
    <row r="36" spans="1:10" hidden="1" x14ac:dyDescent="0.3">
      <c r="B36" s="41" t="s">
        <v>15</v>
      </c>
      <c r="C36" s="45">
        <f>_xlfn.SWITCH(C13,1,2,0)</f>
        <v>0</v>
      </c>
      <c r="D36" s="45">
        <f>_xlfn.SWITCH(D13,1,2,0)</f>
        <v>0</v>
      </c>
      <c r="E36" s="45">
        <f>_xlfn.SWITCH(E13,1,2,0)</f>
        <v>0</v>
      </c>
      <c r="F36" s="45">
        <f>_xlfn.SWITCH(F13,1,2,0)</f>
        <v>0</v>
      </c>
      <c r="G36" s="45">
        <f>_xlfn.SWITCH(G13,1,2,0)</f>
        <v>0</v>
      </c>
      <c r="H36" s="51">
        <f t="shared" ref="H36:H40" si="4">SUM(C36:G36)</f>
        <v>0</v>
      </c>
      <c r="I36" s="14"/>
    </row>
    <row r="37" spans="1:10" hidden="1" x14ac:dyDescent="0.3">
      <c r="B37" s="41" t="s">
        <v>17</v>
      </c>
      <c r="C37" s="45">
        <f>_xlfn.SWITCH(C16,1,9,0)</f>
        <v>0</v>
      </c>
      <c r="D37" s="45">
        <f>_xlfn.SWITCH(D16,1,9,0)</f>
        <v>0</v>
      </c>
      <c r="E37" s="45">
        <f>_xlfn.SWITCH(E16,1,9,0)</f>
        <v>0</v>
      </c>
      <c r="F37" s="45">
        <f>_xlfn.SWITCH(F16,1,9,0)</f>
        <v>0</v>
      </c>
      <c r="G37" s="45">
        <f>_xlfn.SWITCH(G16,1,9,0)</f>
        <v>0</v>
      </c>
      <c r="H37" s="51">
        <f t="shared" si="4"/>
        <v>0</v>
      </c>
      <c r="I37" s="14"/>
    </row>
    <row r="38" spans="1:10" hidden="1" x14ac:dyDescent="0.3">
      <c r="B38" s="41" t="s">
        <v>16</v>
      </c>
      <c r="C38" s="45">
        <f>_xlfn.SWITCH(C18,1,2,0)</f>
        <v>0</v>
      </c>
      <c r="D38" s="45">
        <f>_xlfn.SWITCH(D18,1,2,0)</f>
        <v>0</v>
      </c>
      <c r="E38" s="45">
        <f>_xlfn.SWITCH(E18,1,2,0)</f>
        <v>0</v>
      </c>
      <c r="F38" s="45">
        <f>_xlfn.SWITCH(F18,1,2,0)</f>
        <v>0</v>
      </c>
      <c r="G38" s="45">
        <f>_xlfn.SWITCH(G18,1,2,0)</f>
        <v>0</v>
      </c>
      <c r="H38" s="54">
        <f t="shared" si="4"/>
        <v>0</v>
      </c>
      <c r="I38" s="14"/>
    </row>
    <row r="39" spans="1:10" x14ac:dyDescent="0.3">
      <c r="B39" s="43" t="s">
        <v>20</v>
      </c>
      <c r="C39" s="45">
        <f>SUM(C36:C38)</f>
        <v>0</v>
      </c>
      <c r="D39" s="45">
        <f t="shared" ref="D39:G39" si="5">SUM(D36:D38)</f>
        <v>0</v>
      </c>
      <c r="E39" s="45">
        <f t="shared" si="5"/>
        <v>0</v>
      </c>
      <c r="F39" s="45">
        <f t="shared" si="5"/>
        <v>0</v>
      </c>
      <c r="G39" s="47">
        <f t="shared" si="5"/>
        <v>0</v>
      </c>
      <c r="H39" s="38" t="s">
        <v>22</v>
      </c>
      <c r="I39" s="13" t="e">
        <f>#REF!*4</f>
        <v>#REF!</v>
      </c>
      <c r="J39" s="12"/>
    </row>
    <row r="40" spans="1:10" x14ac:dyDescent="0.3">
      <c r="B40" s="43" t="s">
        <v>21</v>
      </c>
      <c r="C40" s="49">
        <f>C35+C39</f>
        <v>0</v>
      </c>
      <c r="D40" s="49">
        <f>D35+D39</f>
        <v>0</v>
      </c>
      <c r="E40" s="49">
        <f>E35+E39</f>
        <v>0</v>
      </c>
      <c r="F40" s="49">
        <f>F35+F39</f>
        <v>0</v>
      </c>
      <c r="G40" s="53">
        <f>G35+G39</f>
        <v>0</v>
      </c>
      <c r="H40" s="49">
        <f t="shared" si="4"/>
        <v>0</v>
      </c>
      <c r="J40" s="12"/>
    </row>
    <row r="42" spans="1:10" s="14" customFormat="1" x14ac:dyDescent="0.3">
      <c r="A42" s="52"/>
      <c r="B42" s="52"/>
      <c r="C42" s="52"/>
      <c r="D42" s="52"/>
      <c r="E42" s="52"/>
      <c r="F42" s="52"/>
      <c r="G42" s="52"/>
      <c r="H42" s="52"/>
    </row>
    <row r="43" spans="1:10" s="14" customFormat="1" x14ac:dyDescent="0.3">
      <c r="A43" s="52"/>
      <c r="B43" s="52"/>
      <c r="C43" s="52"/>
      <c r="D43" s="52"/>
      <c r="E43" s="52"/>
      <c r="F43" s="52"/>
      <c r="G43" s="52"/>
      <c r="H43" s="52"/>
    </row>
    <row r="44" spans="1:10" x14ac:dyDescent="0.3">
      <c r="I44" s="12"/>
    </row>
  </sheetData>
  <sheetProtection algorithmName="SHA-512" hashValue="8ayEMRRTzW331UGfVXBm8La88nGCSeRvIcNqWdmwGKwbTpPxXth+X15gOOTJeH85d3RkreXAG4IxiK0npeiLfw==" saltValue="LGm4gi8tBiJYJZKBcFPGhQ==" spinCount="100000" sheet="1" objects="1" scenarios="1" selectLockedCells="1"/>
  <protectedRanges>
    <protectedRange algorithmName="SHA-512" hashValue="361URi/pdpul3J4mD87wjMrj+I6MYhyE+lWyfU9lZFI1wbbT/VtSnAcxtV7lzoOmn1HkrC/JQ4tTa5v450Sg6A==" saltValue="NKmgxSNF9owoPqrHz49fyA==" spinCount="100000" sqref="C10" name="Tranche"/>
    <protectedRange algorithmName="SHA-512" hashValue="Jhqy97riIQsf3M2YCAjjb98fTCcFLgGrA53AOzHZ4CxJF2jz0+/ZpvAcHS5soINWyb6N+3Zx2cp0C1VXawrGqg==" saltValue="idnGadh+djWtTGoOmHe1vQ==" spinCount="100000" sqref="C13:G18" name="Plage1"/>
  </protectedRanges>
  <mergeCells count="2">
    <mergeCell ref="B5:H5"/>
    <mergeCell ref="C10:G10"/>
  </mergeCells>
  <dataValidations count="1">
    <dataValidation type="whole" operator="equal" allowBlank="1" showDropDown="1" showInputMessage="1" showErrorMessage="1" sqref="C13:G18" xr:uid="{B643277E-C5A3-4024-A7A2-825DC8E1713F}">
      <formula1>1</formula1>
    </dataValidation>
  </dataValidations>
  <pageMargins left="0.7" right="0.7" top="0.75" bottom="0.75" header="0.3" footer="0.3"/>
  <pageSetup paperSize="9" scale="83" fitToHeight="0" orientation="portrait" r:id="rId1"/>
  <ignoredErrors>
    <ignoredError sqref="C20 E20:F20" formulaRange="1"/>
    <ignoredError sqref="C28:D28 E28:G2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8C9B8D-2E77-4DA5-AF96-90F0E7766E84}">
          <x14:formula1>
            <xm:f>Tranches!$A$2:$A$17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5538-AFDD-4AB8-AF8B-E94772C1C0BE}">
  <dimension ref="A1:D30"/>
  <sheetViews>
    <sheetView topLeftCell="A2" workbookViewId="0">
      <selection activeCell="A2" sqref="A2:A17"/>
    </sheetView>
  </sheetViews>
  <sheetFormatPr baseColWidth="10" defaultRowHeight="15" x14ac:dyDescent="0.25"/>
  <cols>
    <col min="1" max="1" width="28.5703125" customWidth="1"/>
    <col min="2" max="4" width="14.28515625" bestFit="1" customWidth="1"/>
  </cols>
  <sheetData>
    <row r="1" spans="1:4" x14ac:dyDescent="0.25">
      <c r="A1" s="8" t="s">
        <v>14</v>
      </c>
      <c r="B1" s="26"/>
      <c r="C1" s="26"/>
      <c r="D1" s="1"/>
    </row>
    <row r="2" spans="1:4" x14ac:dyDescent="0.25">
      <c r="A2" s="27" t="s">
        <v>29</v>
      </c>
      <c r="B2" s="26">
        <v>0</v>
      </c>
      <c r="C2" s="26">
        <v>20000</v>
      </c>
      <c r="D2" s="1"/>
    </row>
    <row r="3" spans="1:4" x14ac:dyDescent="0.25">
      <c r="A3" s="27" t="s">
        <v>30</v>
      </c>
      <c r="B3" s="28">
        <f>C2+1</f>
        <v>20001</v>
      </c>
      <c r="C3" s="29">
        <f t="shared" ref="C3:C15" si="0">C2+10000</f>
        <v>30000</v>
      </c>
      <c r="D3" s="5"/>
    </row>
    <row r="4" spans="1:4" x14ac:dyDescent="0.25">
      <c r="A4" s="27" t="s">
        <v>31</v>
      </c>
      <c r="B4" s="28">
        <f t="shared" ref="B4:B17" si="1">C3+1</f>
        <v>30001</v>
      </c>
      <c r="C4" s="29">
        <f t="shared" si="0"/>
        <v>40000</v>
      </c>
      <c r="D4" s="5"/>
    </row>
    <row r="5" spans="1:4" x14ac:dyDescent="0.25">
      <c r="A5" s="27" t="s">
        <v>32</v>
      </c>
      <c r="B5" s="28">
        <f t="shared" si="1"/>
        <v>40001</v>
      </c>
      <c r="C5" s="29">
        <f t="shared" si="0"/>
        <v>50000</v>
      </c>
      <c r="D5" s="5"/>
    </row>
    <row r="6" spans="1:4" x14ac:dyDescent="0.25">
      <c r="A6" s="27" t="s">
        <v>33</v>
      </c>
      <c r="B6" s="28">
        <f t="shared" si="1"/>
        <v>50001</v>
      </c>
      <c r="C6" s="29">
        <f t="shared" si="0"/>
        <v>60000</v>
      </c>
      <c r="D6" s="5"/>
    </row>
    <row r="7" spans="1:4" x14ac:dyDescent="0.25">
      <c r="A7" s="27" t="s">
        <v>34</v>
      </c>
      <c r="B7" s="28">
        <f t="shared" si="1"/>
        <v>60001</v>
      </c>
      <c r="C7" s="29">
        <f t="shared" si="0"/>
        <v>70000</v>
      </c>
      <c r="D7" s="5"/>
    </row>
    <row r="8" spans="1:4" x14ac:dyDescent="0.25">
      <c r="A8" s="27" t="s">
        <v>35</v>
      </c>
      <c r="B8" s="28">
        <f t="shared" si="1"/>
        <v>70001</v>
      </c>
      <c r="C8" s="29">
        <f t="shared" si="0"/>
        <v>80000</v>
      </c>
      <c r="D8" s="5"/>
    </row>
    <row r="9" spans="1:4" x14ac:dyDescent="0.25">
      <c r="A9" s="27" t="s">
        <v>36</v>
      </c>
      <c r="B9" s="28">
        <f t="shared" si="1"/>
        <v>80001</v>
      </c>
      <c r="C9" s="29">
        <f t="shared" si="0"/>
        <v>90000</v>
      </c>
      <c r="D9" s="5"/>
    </row>
    <row r="10" spans="1:4" x14ac:dyDescent="0.25">
      <c r="A10" s="27" t="s">
        <v>37</v>
      </c>
      <c r="B10" s="28">
        <f t="shared" si="1"/>
        <v>90001</v>
      </c>
      <c r="C10" s="29">
        <f t="shared" si="0"/>
        <v>100000</v>
      </c>
      <c r="D10" s="5"/>
    </row>
    <row r="11" spans="1:4" x14ac:dyDescent="0.25">
      <c r="A11" s="27" t="s">
        <v>38</v>
      </c>
      <c r="B11" s="28">
        <f t="shared" si="1"/>
        <v>100001</v>
      </c>
      <c r="C11" s="29">
        <f t="shared" si="0"/>
        <v>110000</v>
      </c>
      <c r="D11" s="5"/>
    </row>
    <row r="12" spans="1:4" x14ac:dyDescent="0.25">
      <c r="A12" s="27" t="s">
        <v>39</v>
      </c>
      <c r="B12" s="28">
        <f t="shared" si="1"/>
        <v>110001</v>
      </c>
      <c r="C12" s="29">
        <f t="shared" si="0"/>
        <v>120000</v>
      </c>
      <c r="D12" s="5"/>
    </row>
    <row r="13" spans="1:4" x14ac:dyDescent="0.25">
      <c r="A13" s="27" t="s">
        <v>40</v>
      </c>
      <c r="B13" s="28">
        <f t="shared" si="1"/>
        <v>120001</v>
      </c>
      <c r="C13" s="29">
        <f t="shared" si="0"/>
        <v>130000</v>
      </c>
      <c r="D13" s="5"/>
    </row>
    <row r="14" spans="1:4" x14ac:dyDescent="0.25">
      <c r="A14" s="27" t="s">
        <v>41</v>
      </c>
      <c r="B14" s="28">
        <f t="shared" si="1"/>
        <v>130001</v>
      </c>
      <c r="C14" s="29">
        <f t="shared" si="0"/>
        <v>140000</v>
      </c>
      <c r="D14" s="5"/>
    </row>
    <row r="15" spans="1:4" x14ac:dyDescent="0.25">
      <c r="A15" s="27" t="s">
        <v>42</v>
      </c>
      <c r="B15" s="28">
        <f t="shared" si="1"/>
        <v>140001</v>
      </c>
      <c r="C15" s="29">
        <f t="shared" si="0"/>
        <v>150000</v>
      </c>
      <c r="D15" s="5"/>
    </row>
    <row r="16" spans="1:4" x14ac:dyDescent="0.25">
      <c r="A16" s="27" t="s">
        <v>43</v>
      </c>
      <c r="B16" s="28">
        <f t="shared" si="1"/>
        <v>150001</v>
      </c>
      <c r="C16" s="29">
        <f>C15+50000</f>
        <v>200000</v>
      </c>
      <c r="D16" s="5"/>
    </row>
    <row r="17" spans="1:4" x14ac:dyDescent="0.25">
      <c r="A17" s="27" t="s">
        <v>44</v>
      </c>
      <c r="B17" s="28">
        <f t="shared" si="1"/>
        <v>200001</v>
      </c>
      <c r="C17" s="30">
        <v>999999</v>
      </c>
      <c r="D17" s="5"/>
    </row>
    <row r="18" spans="1:4" x14ac:dyDescent="0.25">
      <c r="A18" s="4"/>
      <c r="B18" s="3"/>
      <c r="C18" s="6"/>
      <c r="D18" s="5"/>
    </row>
    <row r="19" spans="1:4" x14ac:dyDescent="0.25">
      <c r="A19" s="4"/>
      <c r="B19" s="3"/>
      <c r="C19" s="6"/>
      <c r="D19" s="5"/>
    </row>
    <row r="20" spans="1:4" x14ac:dyDescent="0.25">
      <c r="A20" s="4"/>
      <c r="B20" s="3"/>
      <c r="C20" s="6"/>
      <c r="D20" s="5"/>
    </row>
    <row r="21" spans="1:4" x14ac:dyDescent="0.25">
      <c r="A21" s="4"/>
      <c r="B21" s="3"/>
      <c r="C21" s="6"/>
      <c r="D21" s="5"/>
    </row>
    <row r="22" spans="1:4" x14ac:dyDescent="0.25">
      <c r="A22" s="4"/>
      <c r="B22" s="3"/>
      <c r="C22" s="6"/>
      <c r="D22" s="5"/>
    </row>
    <row r="23" spans="1:4" x14ac:dyDescent="0.25">
      <c r="A23" s="4"/>
      <c r="B23" s="3"/>
      <c r="C23" s="6"/>
      <c r="D23" s="5"/>
    </row>
    <row r="24" spans="1:4" x14ac:dyDescent="0.25">
      <c r="A24" s="4"/>
      <c r="B24" s="3"/>
      <c r="C24" s="6"/>
      <c r="D24" s="5"/>
    </row>
    <row r="25" spans="1:4" x14ac:dyDescent="0.25">
      <c r="A25" s="4"/>
      <c r="B25" s="3"/>
      <c r="C25" s="6"/>
      <c r="D25" s="5"/>
    </row>
    <row r="26" spans="1:4" x14ac:dyDescent="0.25">
      <c r="A26" s="4"/>
      <c r="B26" s="3"/>
      <c r="C26" s="6"/>
      <c r="D26" s="5"/>
    </row>
    <row r="27" spans="1:4" x14ac:dyDescent="0.25">
      <c r="A27" s="4"/>
      <c r="B27" s="3"/>
      <c r="C27" s="6"/>
      <c r="D27" s="5"/>
    </row>
    <row r="28" spans="1:4" x14ac:dyDescent="0.25">
      <c r="A28" s="4"/>
      <c r="B28" s="3"/>
      <c r="C28" s="6"/>
      <c r="D28" s="5"/>
    </row>
    <row r="29" spans="1:4" x14ac:dyDescent="0.25">
      <c r="A29" s="4"/>
      <c r="B29" s="3"/>
      <c r="C29" s="6"/>
      <c r="D29" s="5"/>
    </row>
    <row r="30" spans="1:4" x14ac:dyDescent="0.25">
      <c r="A30" s="7"/>
      <c r="B30" s="3"/>
      <c r="C30" s="6"/>
      <c r="D3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FABB-DAE5-4BF0-A816-0177B9003367}">
  <dimension ref="A1:E17"/>
  <sheetViews>
    <sheetView workbookViewId="0">
      <selection activeCell="A2" sqref="A2:A17"/>
    </sheetView>
  </sheetViews>
  <sheetFormatPr baseColWidth="10" defaultRowHeight="15" x14ac:dyDescent="0.25"/>
  <cols>
    <col min="1" max="1" width="27.85546875" bestFit="1" customWidth="1"/>
    <col min="2" max="2" width="19" bestFit="1" customWidth="1"/>
    <col min="3" max="3" width="10.5703125" bestFit="1" customWidth="1"/>
    <col min="4" max="4" width="15.42578125" bestFit="1" customWidth="1"/>
    <col min="5" max="5" width="8.5703125" bestFit="1" customWidth="1"/>
  </cols>
  <sheetData>
    <row r="1" spans="1:5" s="8" customFormat="1" x14ac:dyDescent="0.25">
      <c r="A1" s="8" t="s">
        <v>14</v>
      </c>
      <c r="B1" s="9">
        <v>1</v>
      </c>
      <c r="C1" s="9">
        <v>0.25</v>
      </c>
      <c r="D1" s="9">
        <v>0.5</v>
      </c>
      <c r="E1" s="9">
        <v>0.75</v>
      </c>
    </row>
    <row r="2" spans="1:5" x14ac:dyDescent="0.25">
      <c r="A2" s="27" t="s">
        <v>29</v>
      </c>
      <c r="B2" s="20">
        <v>18</v>
      </c>
      <c r="C2" s="10">
        <f t="shared" ref="C2:C17" si="0">ROUNDUP((B2*C$1)/0.1,0)*0.1</f>
        <v>4.5</v>
      </c>
      <c r="D2" s="10">
        <f t="shared" ref="D2:D17" si="1">ROUNDUP((B2*D$1)/0.1,0)*0.1</f>
        <v>9</v>
      </c>
      <c r="E2" s="10">
        <f t="shared" ref="E2:E17" si="2">ROUNDUP((B2*E$1)/0.1,0)*0.1</f>
        <v>13.5</v>
      </c>
    </row>
    <row r="3" spans="1:5" x14ac:dyDescent="0.25">
      <c r="A3" s="27" t="s">
        <v>30</v>
      </c>
      <c r="B3" s="20">
        <v>20</v>
      </c>
      <c r="C3" s="10">
        <f t="shared" si="0"/>
        <v>5</v>
      </c>
      <c r="D3" s="10">
        <f t="shared" si="1"/>
        <v>10</v>
      </c>
      <c r="E3" s="10">
        <f t="shared" si="2"/>
        <v>15</v>
      </c>
    </row>
    <row r="4" spans="1:5" x14ac:dyDescent="0.25">
      <c r="A4" s="27" t="s">
        <v>31</v>
      </c>
      <c r="B4" s="20">
        <v>22</v>
      </c>
      <c r="C4" s="10">
        <f t="shared" si="0"/>
        <v>5.5</v>
      </c>
      <c r="D4" s="10">
        <f t="shared" si="1"/>
        <v>11</v>
      </c>
      <c r="E4" s="10">
        <f t="shared" si="2"/>
        <v>16.5</v>
      </c>
    </row>
    <row r="5" spans="1:5" x14ac:dyDescent="0.25">
      <c r="A5" s="27" t="s">
        <v>32</v>
      </c>
      <c r="B5" s="20">
        <v>24</v>
      </c>
      <c r="C5" s="10">
        <f t="shared" si="0"/>
        <v>6</v>
      </c>
      <c r="D5" s="10">
        <f t="shared" si="1"/>
        <v>12</v>
      </c>
      <c r="E5" s="10">
        <f t="shared" si="2"/>
        <v>18</v>
      </c>
    </row>
    <row r="6" spans="1:5" x14ac:dyDescent="0.25">
      <c r="A6" s="27" t="s">
        <v>33</v>
      </c>
      <c r="B6" s="20">
        <v>26</v>
      </c>
      <c r="C6" s="10">
        <f t="shared" si="0"/>
        <v>6.5</v>
      </c>
      <c r="D6" s="10">
        <f t="shared" si="1"/>
        <v>13</v>
      </c>
      <c r="E6" s="10">
        <f t="shared" si="2"/>
        <v>19.5</v>
      </c>
    </row>
    <row r="7" spans="1:5" x14ac:dyDescent="0.25">
      <c r="A7" s="27" t="s">
        <v>34</v>
      </c>
      <c r="B7" s="20">
        <v>29</v>
      </c>
      <c r="C7" s="10">
        <f t="shared" si="0"/>
        <v>7.3000000000000007</v>
      </c>
      <c r="D7" s="10">
        <f t="shared" si="1"/>
        <v>14.5</v>
      </c>
      <c r="E7" s="10">
        <f t="shared" si="2"/>
        <v>21.8</v>
      </c>
    </row>
    <row r="8" spans="1:5" x14ac:dyDescent="0.25">
      <c r="A8" s="27" t="s">
        <v>35</v>
      </c>
      <c r="B8" s="20">
        <v>32</v>
      </c>
      <c r="C8" s="10">
        <f t="shared" si="0"/>
        <v>8</v>
      </c>
      <c r="D8" s="10">
        <f t="shared" si="1"/>
        <v>16</v>
      </c>
      <c r="E8" s="10">
        <f t="shared" si="2"/>
        <v>24</v>
      </c>
    </row>
    <row r="9" spans="1:5" x14ac:dyDescent="0.25">
      <c r="A9" s="27" t="s">
        <v>36</v>
      </c>
      <c r="B9" s="20">
        <v>35</v>
      </c>
      <c r="C9" s="10">
        <f t="shared" si="0"/>
        <v>8.8000000000000007</v>
      </c>
      <c r="D9" s="10">
        <f t="shared" si="1"/>
        <v>17.5</v>
      </c>
      <c r="E9" s="10">
        <f t="shared" si="2"/>
        <v>26.3</v>
      </c>
    </row>
    <row r="10" spans="1:5" x14ac:dyDescent="0.25">
      <c r="A10" s="27" t="s">
        <v>37</v>
      </c>
      <c r="B10" s="20">
        <v>38</v>
      </c>
      <c r="C10" s="10">
        <f t="shared" si="0"/>
        <v>9.5</v>
      </c>
      <c r="D10" s="10">
        <f t="shared" si="1"/>
        <v>19</v>
      </c>
      <c r="E10" s="10">
        <f t="shared" si="2"/>
        <v>28.5</v>
      </c>
    </row>
    <row r="11" spans="1:5" x14ac:dyDescent="0.25">
      <c r="A11" s="27" t="s">
        <v>38</v>
      </c>
      <c r="B11" s="20">
        <v>41</v>
      </c>
      <c r="C11" s="10">
        <f t="shared" si="0"/>
        <v>10.3</v>
      </c>
      <c r="D11" s="10">
        <f t="shared" si="1"/>
        <v>20.5</v>
      </c>
      <c r="E11" s="10">
        <f t="shared" si="2"/>
        <v>30.8</v>
      </c>
    </row>
    <row r="12" spans="1:5" x14ac:dyDescent="0.25">
      <c r="A12" s="27" t="s">
        <v>39</v>
      </c>
      <c r="B12" s="20">
        <v>44</v>
      </c>
      <c r="C12" s="10">
        <f t="shared" si="0"/>
        <v>11</v>
      </c>
      <c r="D12" s="10">
        <f t="shared" si="1"/>
        <v>22</v>
      </c>
      <c r="E12" s="10">
        <f t="shared" si="2"/>
        <v>33</v>
      </c>
    </row>
    <row r="13" spans="1:5" x14ac:dyDescent="0.25">
      <c r="A13" s="27" t="s">
        <v>40</v>
      </c>
      <c r="B13" s="20">
        <v>47</v>
      </c>
      <c r="C13" s="10">
        <f t="shared" si="0"/>
        <v>11.8</v>
      </c>
      <c r="D13" s="10">
        <f t="shared" si="1"/>
        <v>23.5</v>
      </c>
      <c r="E13" s="10">
        <f t="shared" si="2"/>
        <v>35.300000000000004</v>
      </c>
    </row>
    <row r="14" spans="1:5" x14ac:dyDescent="0.25">
      <c r="A14" s="27" t="s">
        <v>41</v>
      </c>
      <c r="B14" s="20">
        <v>50</v>
      </c>
      <c r="C14" s="10">
        <f t="shared" si="0"/>
        <v>12.5</v>
      </c>
      <c r="D14" s="10">
        <f t="shared" si="1"/>
        <v>25</v>
      </c>
      <c r="E14" s="10">
        <f t="shared" si="2"/>
        <v>37.5</v>
      </c>
    </row>
    <row r="15" spans="1:5" x14ac:dyDescent="0.25">
      <c r="A15" s="27" t="s">
        <v>42</v>
      </c>
      <c r="B15" s="20">
        <v>53</v>
      </c>
      <c r="C15" s="10">
        <f t="shared" si="0"/>
        <v>13.3</v>
      </c>
      <c r="D15" s="10">
        <f t="shared" si="1"/>
        <v>26.5</v>
      </c>
      <c r="E15" s="10">
        <f t="shared" si="2"/>
        <v>39.800000000000004</v>
      </c>
    </row>
    <row r="16" spans="1:5" x14ac:dyDescent="0.25">
      <c r="A16" s="27" t="s">
        <v>43</v>
      </c>
      <c r="B16" s="20">
        <v>56</v>
      </c>
      <c r="C16" s="10">
        <f t="shared" si="0"/>
        <v>14</v>
      </c>
      <c r="D16" s="10">
        <f t="shared" si="1"/>
        <v>28</v>
      </c>
      <c r="E16" s="10">
        <f t="shared" si="2"/>
        <v>42</v>
      </c>
    </row>
    <row r="17" spans="1:5" x14ac:dyDescent="0.25">
      <c r="A17" s="27" t="s">
        <v>44</v>
      </c>
      <c r="B17" s="20">
        <v>59</v>
      </c>
      <c r="C17" s="10">
        <f t="shared" si="0"/>
        <v>14.8</v>
      </c>
      <c r="D17" s="10">
        <f t="shared" si="1"/>
        <v>29.5</v>
      </c>
      <c r="E17" s="10">
        <f t="shared" si="2"/>
        <v>44.300000000000004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24B232E68C3E44951CA695F7F7478B" ma:contentTypeVersion="11" ma:contentTypeDescription="Crée un document." ma:contentTypeScope="" ma:versionID="7e95701bda622b4899895fdbacc4c9da">
  <xsd:schema xmlns:xsd="http://www.w3.org/2001/XMLSchema" xmlns:xs="http://www.w3.org/2001/XMLSchema" xmlns:p="http://schemas.microsoft.com/office/2006/metadata/properties" xmlns:ns3="cec6f10f-e7c9-4e76-85e7-6b489c12195f" xmlns:ns4="b6904288-2781-484c-9cc8-93c4027e994b" targetNamespace="http://schemas.microsoft.com/office/2006/metadata/properties" ma:root="true" ma:fieldsID="42c12cea2fb753acb0000687e28e65a2" ns3:_="" ns4:_="">
    <xsd:import namespace="cec6f10f-e7c9-4e76-85e7-6b489c12195f"/>
    <xsd:import namespace="b6904288-2781-484c-9cc8-93c4027e99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6f10f-e7c9-4e76-85e7-6b489c1219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04288-2781-484c-9cc8-93c4027e9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6FD624-2200-4A14-8EB2-06E37C1A6A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6B4524-259C-43FB-8DC9-86436139A978}">
  <ds:schemaRefs>
    <ds:schemaRef ds:uri="http://schemas.microsoft.com/office/2006/documentManagement/types"/>
    <ds:schemaRef ds:uri="http://schemas.microsoft.com/office/infopath/2007/PartnerControls"/>
    <ds:schemaRef ds:uri="cec6f10f-e7c9-4e76-85e7-6b489c12195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6904288-2781-484c-9cc8-93c4027e994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589BDF-5153-4EA7-A55E-612D82D96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6f10f-e7c9-4e76-85e7-6b489c12195f"/>
    <ds:schemaRef ds:uri="b6904288-2781-484c-9cc8-93c4027e9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Simulation UAPE</vt:lpstr>
      <vt:lpstr>Tranches</vt:lpstr>
      <vt:lpstr>Tarifs par tranche</vt:lpstr>
      <vt:lpstr>'Simulation UAPE'!Zone_d_impression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Hirtzlin</dc:creator>
  <cp:lastModifiedBy>Fabienne Antonin</cp:lastModifiedBy>
  <cp:lastPrinted>2022-06-16T08:43:24Z</cp:lastPrinted>
  <dcterms:created xsi:type="dcterms:W3CDTF">2022-04-27T17:36:16Z</dcterms:created>
  <dcterms:modified xsi:type="dcterms:W3CDTF">2022-06-23T07:08:36Z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0x0101003E24B232E68C3E44951CA695F7F7478B</vt:lpwstr>
  </property>
</Properties>
</file>