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ole_Vert\Finances\Facturation\Clients\Taxes Eaux\Modèles\"/>
    </mc:Choice>
  </mc:AlternateContent>
  <xr:revisionPtr revIDLastSave="0" documentId="13_ncr:1_{DF8B45E2-FAEB-422E-A9DE-B5FC72C372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P" sheetId="3" r:id="rId1"/>
    <sheet name="Tarif location compteur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18" i="3"/>
  <c r="I17" i="3"/>
  <c r="G19" i="3"/>
  <c r="D9" i="3"/>
  <c r="B15" i="3" s="1"/>
  <c r="B19" i="3" s="1"/>
  <c r="I19" i="3" s="1"/>
  <c r="I20" i="3"/>
  <c r="D8" i="3"/>
  <c r="B14" i="3" s="1"/>
  <c r="D21" i="3" l="1"/>
  <c r="I21" i="3" s="1"/>
  <c r="D24" i="3"/>
  <c r="B16" i="3"/>
  <c r="D22" i="3"/>
  <c r="I22" i="3" s="1"/>
  <c r="D23" i="3"/>
  <c r="B24" i="3" l="1"/>
  <c r="B23" i="3"/>
  <c r="I23" i="3" s="1"/>
  <c r="I24" i="3"/>
  <c r="I27" i="3" l="1"/>
  <c r="I29" i="3" s="1"/>
  <c r="I26" i="3"/>
  <c r="I28" i="3" s="1"/>
  <c r="I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Fontannaz</author>
  </authors>
  <commentList>
    <comment ref="E17" authorId="0" shapeId="0" xr:uid="{EFBAF6F8-CC9E-4661-A12F-6FD97BDB5BE9}">
      <text>
        <r>
          <rPr>
            <sz val="9"/>
            <color indexed="81"/>
            <rFont val="Tahoma"/>
            <charset val="1"/>
          </rPr>
          <t xml:space="preserve">Index du compteur
</t>
        </r>
      </text>
    </comment>
    <comment ref="E18" authorId="0" shapeId="0" xr:uid="{A1B55964-BD18-4F59-A03A-A9A7882E35B5}">
      <text>
        <r>
          <rPr>
            <sz val="9"/>
            <color indexed="81"/>
            <rFont val="Tahoma"/>
            <family val="2"/>
          </rPr>
          <t>Index du compteur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<sst xmlns="http://schemas.openxmlformats.org/spreadsheetml/2006/main" count="67" uniqueCount="53">
  <si>
    <t>Désignation</t>
  </si>
  <si>
    <t>Quantité</t>
  </si>
  <si>
    <t>Unité</t>
  </si>
  <si>
    <t>Taux</t>
  </si>
  <si>
    <t>Montant</t>
  </si>
  <si>
    <t>m2</t>
  </si>
  <si>
    <t>CHF</t>
  </si>
  <si>
    <t>Taxe de base eau potable RP</t>
  </si>
  <si>
    <t>Taxe de base eaux à évacuer RP</t>
  </si>
  <si>
    <t>Taxe de consommation eau potable RP</t>
  </si>
  <si>
    <t>m3</t>
  </si>
  <si>
    <t>Taxe de consommation eaux à évacuer RP</t>
  </si>
  <si>
    <t>Nombre de personnes</t>
  </si>
  <si>
    <t>TVA Eau potable</t>
  </si>
  <si>
    <t xml:space="preserve">TVA Eau à évacuer </t>
  </si>
  <si>
    <t xml:space="preserve">Nom Prénom : </t>
  </si>
  <si>
    <t>à remplir uniquement les cellules vertes</t>
  </si>
  <si>
    <t>Prorata occupation</t>
  </si>
  <si>
    <t>Nombre de jour d'occupation</t>
  </si>
  <si>
    <t>Sous-total Eau potable</t>
  </si>
  <si>
    <t xml:space="preserve">Sous-total Eau à évacuer </t>
  </si>
  <si>
    <t>Nombre de jour par an</t>
  </si>
  <si>
    <t xml:space="preserve">Total taxes </t>
  </si>
  <si>
    <t>Début</t>
  </si>
  <si>
    <t>Fin</t>
  </si>
  <si>
    <t>Total jours</t>
  </si>
  <si>
    <t>Taxe de base eau de surface</t>
  </si>
  <si>
    <t>Nombre de jours :</t>
  </si>
  <si>
    <t>Décompte par appartement</t>
  </si>
  <si>
    <t>Nombre de jours occupés</t>
  </si>
  <si>
    <t>XX  - EWID X</t>
  </si>
  <si>
    <t xml:space="preserve">Taxe eau potable et eaux à évacuer </t>
  </si>
  <si>
    <t>Taxe de consommation eau potable</t>
  </si>
  <si>
    <t>Location de compteur</t>
  </si>
  <si>
    <t>Date de pose du compteur:</t>
  </si>
  <si>
    <t>Nombre de jours avec compteur</t>
  </si>
  <si>
    <t>Nombre de jours au forfait</t>
  </si>
  <si>
    <t>Location de compteur 20 mm 3/4</t>
  </si>
  <si>
    <t>Location de compteur 25 mm 1"</t>
  </si>
  <si>
    <t>Location de compteur 40 mm 1 1/2"</t>
  </si>
  <si>
    <t>Location de compteur 50 mm 2"</t>
  </si>
  <si>
    <t>Location de compteur 65 mm</t>
  </si>
  <si>
    <t>Location de compteur 80 mm</t>
  </si>
  <si>
    <t>Location de compteur 100 mm</t>
  </si>
  <si>
    <t>Location de compteur 150 mm</t>
  </si>
  <si>
    <t>Location de compteur 32 mm 1 1/4"</t>
  </si>
  <si>
    <t>Libellé</t>
  </si>
  <si>
    <t>N° RCA</t>
  </si>
  <si>
    <t>Diamètre du compteur</t>
  </si>
  <si>
    <t>Diamètre</t>
  </si>
  <si>
    <t>uni</t>
  </si>
  <si>
    <t>Taxe de consommation eaux à évacuer</t>
  </si>
  <si>
    <t>Total Eau potable et eaux à évacuer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</si>
</sst>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5" x14ac:knownFonts="1">
    <font>
      <sz val="10"/>
      <name val="Arial"/>
    </font>
    <font>
      <sz val="10"/>
      <color theme="1"/>
      <name val="Swis721 B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Swis721 BT"/>
      <family val="2"/>
    </font>
    <font>
      <b/>
      <sz val="13"/>
      <color theme="3"/>
      <name val="Swis721 BT"/>
      <family val="2"/>
    </font>
    <font>
      <b/>
      <sz val="11"/>
      <color theme="3"/>
      <name val="Swis721 BT"/>
      <family val="2"/>
    </font>
    <font>
      <sz val="10"/>
      <color rgb="FF006100"/>
      <name val="Swis721 BT"/>
      <family val="2"/>
    </font>
    <font>
      <sz val="10"/>
      <color rgb="FF9C0006"/>
      <name val="Swis721 BT"/>
      <family val="2"/>
    </font>
    <font>
      <sz val="10"/>
      <color rgb="FF9C5700"/>
      <name val="Swis721 BT"/>
      <family val="2"/>
    </font>
    <font>
      <sz val="10"/>
      <color rgb="FF3F3F76"/>
      <name val="Swis721 BT"/>
      <family val="2"/>
    </font>
    <font>
      <b/>
      <sz val="10"/>
      <color rgb="FF3F3F3F"/>
      <name val="Swis721 BT"/>
      <family val="2"/>
    </font>
    <font>
      <b/>
      <sz val="10"/>
      <color rgb="FFFA7D00"/>
      <name val="Swis721 BT"/>
      <family val="2"/>
    </font>
    <font>
      <sz val="10"/>
      <color rgb="FFFA7D00"/>
      <name val="Swis721 BT"/>
      <family val="2"/>
    </font>
    <font>
      <b/>
      <sz val="10"/>
      <color theme="0"/>
      <name val="Swis721 BT"/>
      <family val="2"/>
    </font>
    <font>
      <sz val="10"/>
      <color rgb="FFFF0000"/>
      <name val="Swis721 BT"/>
      <family val="2"/>
    </font>
    <font>
      <i/>
      <sz val="10"/>
      <color rgb="FF7F7F7F"/>
      <name val="Swis721 BT"/>
      <family val="2"/>
    </font>
    <font>
      <b/>
      <sz val="10"/>
      <color theme="1"/>
      <name val="Swis721 BT"/>
      <family val="2"/>
    </font>
    <font>
      <sz val="10"/>
      <color theme="0"/>
      <name val="Swis721 BT"/>
      <family val="2"/>
    </font>
    <font>
      <b/>
      <sz val="10"/>
      <name val="Swis721 BT"/>
      <family val="2"/>
    </font>
    <font>
      <sz val="10"/>
      <name val="Swis721 BT"/>
      <family val="2"/>
    </font>
    <font>
      <i/>
      <sz val="10"/>
      <name val="Swis721 BT"/>
      <family val="2"/>
    </font>
    <font>
      <b/>
      <i/>
      <sz val="10"/>
      <name val="Swis721 BT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18" fillId="35" borderId="16" xfId="0" applyFont="1" applyFill="1" applyBorder="1" applyAlignment="1">
      <alignment vertical="center"/>
    </xf>
    <xf numFmtId="0" fontId="18" fillId="35" borderId="17" xfId="0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right" vertical="center"/>
    </xf>
    <xf numFmtId="164" fontId="18" fillId="35" borderId="18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2" xfId="0" applyFont="1" applyBorder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13" xfId="0" applyNumberFormat="1" applyFont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13" xfId="0" applyNumberFormat="1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164" fontId="18" fillId="0" borderId="20" xfId="0" applyNumberFormat="1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4" fontId="19" fillId="33" borderId="0" xfId="0" applyNumberFormat="1" applyFont="1" applyFill="1" applyAlignment="1">
      <alignment horizontal="center" vertical="center"/>
    </xf>
    <xf numFmtId="2" fontId="19" fillId="33" borderId="0" xfId="0" applyNumberFormat="1" applyFont="1" applyFill="1" applyAlignment="1">
      <alignment horizontal="center" vertical="center"/>
    </xf>
    <xf numFmtId="0" fontId="18" fillId="35" borderId="14" xfId="0" applyFont="1" applyFill="1" applyBorder="1" applyAlignment="1">
      <alignment vertical="center"/>
    </xf>
    <xf numFmtId="164" fontId="18" fillId="35" borderId="15" xfId="0" applyNumberFormat="1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164" fontId="19" fillId="0" borderId="15" xfId="0" applyNumberFormat="1" applyFont="1" applyBorder="1" applyAlignment="1">
      <alignment vertical="center"/>
    </xf>
    <xf numFmtId="0" fontId="21" fillId="3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164" fontId="21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2" fillId="0" borderId="0" xfId="0" applyFont="1"/>
    <xf numFmtId="1" fontId="19" fillId="33" borderId="0" xfId="0" applyNumberFormat="1" applyFont="1" applyFill="1" applyAlignment="1">
      <alignment horizontal="center"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Fill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topLeftCell="A2" workbookViewId="0">
      <selection activeCell="C38" sqref="C38"/>
    </sheetView>
  </sheetViews>
  <sheetFormatPr baseColWidth="10" defaultColWidth="11.42578125" defaultRowHeight="12.75" x14ac:dyDescent="0.2"/>
  <cols>
    <col min="1" max="1" width="38.28515625" style="6" customWidth="1"/>
    <col min="2" max="2" width="16.28515625" style="12" customWidth="1"/>
    <col min="3" max="3" width="14.5703125" style="12" customWidth="1"/>
    <col min="4" max="4" width="12.28515625" style="12" customWidth="1"/>
    <col min="5" max="5" width="9" style="6" customWidth="1"/>
    <col min="6" max="6" width="5.7109375" style="12" bestFit="1" customWidth="1"/>
    <col min="7" max="7" width="6.140625" style="6" bestFit="1" customWidth="1"/>
    <col min="8" max="8" width="5.7109375" style="12" bestFit="1" customWidth="1"/>
    <col min="9" max="9" width="11.42578125" style="15"/>
    <col min="10" max="16384" width="11.42578125" style="6"/>
  </cols>
  <sheetData>
    <row r="1" spans="1:9" ht="20.25" customHeight="1" x14ac:dyDescent="0.2">
      <c r="A1" s="16" t="s">
        <v>28</v>
      </c>
      <c r="B1" s="16" t="s">
        <v>31</v>
      </c>
    </row>
    <row r="2" spans="1:9" ht="21" customHeight="1" x14ac:dyDescent="0.2">
      <c r="A2" s="30" t="s">
        <v>16</v>
      </c>
      <c r="B2" s="8"/>
    </row>
    <row r="3" spans="1:9" ht="15" customHeight="1" x14ac:dyDescent="0.2">
      <c r="A3" s="31"/>
      <c r="B3" s="8"/>
    </row>
    <row r="4" spans="1:9" x14ac:dyDescent="0.2">
      <c r="A4" s="16" t="s">
        <v>15</v>
      </c>
      <c r="B4" s="8"/>
    </row>
    <row r="5" spans="1:9" x14ac:dyDescent="0.2">
      <c r="A5" s="6" t="s">
        <v>30</v>
      </c>
      <c r="B5" s="8"/>
    </row>
    <row r="6" spans="1:9" x14ac:dyDescent="0.2">
      <c r="A6" s="16"/>
      <c r="B6" s="8"/>
    </row>
    <row r="7" spans="1:9" x14ac:dyDescent="0.2">
      <c r="B7" s="8" t="s">
        <v>23</v>
      </c>
      <c r="C7" s="8" t="s">
        <v>24</v>
      </c>
      <c r="D7" s="8" t="s">
        <v>25</v>
      </c>
    </row>
    <row r="8" spans="1:9" x14ac:dyDescent="0.2">
      <c r="A8" s="16" t="s">
        <v>27</v>
      </c>
      <c r="B8" s="24">
        <v>45292</v>
      </c>
      <c r="C8" s="24">
        <v>45657</v>
      </c>
      <c r="D8" s="12">
        <f>(C8-B8)+1</f>
        <v>366</v>
      </c>
    </row>
    <row r="9" spans="1:9" x14ac:dyDescent="0.2">
      <c r="A9" s="16" t="s">
        <v>34</v>
      </c>
      <c r="B9" s="24">
        <v>45455</v>
      </c>
      <c r="C9" s="38">
        <v>45657</v>
      </c>
      <c r="D9" s="12">
        <f>(C9-B9)+1</f>
        <v>203</v>
      </c>
    </row>
    <row r="10" spans="1:9" x14ac:dyDescent="0.2">
      <c r="A10" s="16" t="s">
        <v>48</v>
      </c>
      <c r="B10" s="42">
        <v>25</v>
      </c>
      <c r="C10" s="38"/>
    </row>
    <row r="12" spans="1:9" ht="25.5" x14ac:dyDescent="0.2">
      <c r="A12" s="1" t="s">
        <v>0</v>
      </c>
      <c r="B12" s="2" t="s">
        <v>18</v>
      </c>
      <c r="C12" s="2" t="s">
        <v>12</v>
      </c>
      <c r="D12" s="2" t="s">
        <v>17</v>
      </c>
      <c r="E12" s="4" t="s">
        <v>1</v>
      </c>
      <c r="F12" s="3" t="s">
        <v>2</v>
      </c>
      <c r="G12" s="4" t="s">
        <v>3</v>
      </c>
      <c r="H12" s="3" t="s">
        <v>2</v>
      </c>
      <c r="I12" s="5" t="s">
        <v>4</v>
      </c>
    </row>
    <row r="13" spans="1:9" ht="17.25" customHeight="1" x14ac:dyDescent="0.2">
      <c r="A13" s="7" t="s">
        <v>21</v>
      </c>
      <c r="B13" s="8">
        <v>366</v>
      </c>
      <c r="I13" s="13"/>
    </row>
    <row r="14" spans="1:9" ht="18" customHeight="1" x14ac:dyDescent="0.2">
      <c r="A14" s="7" t="s">
        <v>29</v>
      </c>
      <c r="B14" s="8">
        <f>D8</f>
        <v>366</v>
      </c>
      <c r="I14" s="13"/>
    </row>
    <row r="15" spans="1:9" ht="18" customHeight="1" x14ac:dyDescent="0.2">
      <c r="A15" s="7" t="s">
        <v>35</v>
      </c>
      <c r="B15" s="8">
        <f>D9</f>
        <v>203</v>
      </c>
      <c r="I15" s="13"/>
    </row>
    <row r="16" spans="1:9" ht="18" customHeight="1" x14ac:dyDescent="0.2">
      <c r="A16" s="7" t="s">
        <v>36</v>
      </c>
      <c r="B16" s="8">
        <f>B13-B15</f>
        <v>163</v>
      </c>
      <c r="I16" s="13"/>
    </row>
    <row r="17" spans="1:10" ht="15" customHeight="1" x14ac:dyDescent="0.2">
      <c r="A17" s="9" t="s">
        <v>32</v>
      </c>
      <c r="B17" s="39"/>
      <c r="D17" s="10"/>
      <c r="E17" s="11">
        <v>150</v>
      </c>
      <c r="F17" s="12" t="s">
        <v>10</v>
      </c>
      <c r="G17" s="6">
        <v>0.65</v>
      </c>
      <c r="H17" s="12" t="s">
        <v>6</v>
      </c>
      <c r="I17" s="13">
        <f>ROUND((E17*G17)/0.05,0)*0.05</f>
        <v>97.5</v>
      </c>
    </row>
    <row r="18" spans="1:10" ht="15" customHeight="1" x14ac:dyDescent="0.2">
      <c r="A18" s="9" t="s">
        <v>51</v>
      </c>
      <c r="B18" s="39"/>
      <c r="D18" s="10"/>
      <c r="E18" s="11">
        <v>150</v>
      </c>
      <c r="F18" s="12" t="s">
        <v>10</v>
      </c>
      <c r="G18" s="6">
        <v>0.85</v>
      </c>
      <c r="H18" s="12" t="s">
        <v>6</v>
      </c>
      <c r="I18" s="13">
        <f>ROUND((E18*G18)/0.05,0)*0.05</f>
        <v>127.5</v>
      </c>
    </row>
    <row r="19" spans="1:10" ht="15" customHeight="1" x14ac:dyDescent="0.2">
      <c r="A19" s="9" t="s">
        <v>33</v>
      </c>
      <c r="B19" s="39">
        <f>$B$15/$B$13</f>
        <v>0.55464480874316935</v>
      </c>
      <c r="D19" s="10"/>
      <c r="E19" s="11">
        <v>1</v>
      </c>
      <c r="F19" s="12" t="s">
        <v>50</v>
      </c>
      <c r="G19" s="43">
        <f>IF(B10='Tarif location compteur'!C2,'Tarif location compteur'!D2,IF(RP!B10='Tarif location compteur'!C3,'Tarif location compteur'!D3,IF(RP!B10='Tarif location compteur'!C4,'Tarif location compteur'!D4,IF(RP!B10='Tarif location compteur'!C5,'Tarif location compteur'!D5,IF(RP!B10='Tarif location compteur'!C6,'Tarif location compteur'!D6,IF(RP!B10='Tarif location compteur'!C7,'Tarif location compteur'!D7,IF(RP!B10='Tarif location compteur'!C8,'Tarif location compteur'!D8,IF(RP!B10='Tarif location compteur'!C9,'Tarif location compteur'!D9,IF(RP!B10='Tarif location compteur'!C10,'Tarif location compteur'!D10,0)))))))))</f>
        <v>36</v>
      </c>
      <c r="H19" s="12" t="s">
        <v>6</v>
      </c>
      <c r="I19" s="13">
        <f>ROUND((E19*G19*B19)/0.05,0)*0.05</f>
        <v>19.950000000000003</v>
      </c>
    </row>
    <row r="20" spans="1:10" ht="15" customHeight="1" x14ac:dyDescent="0.2">
      <c r="A20" s="9" t="s">
        <v>26</v>
      </c>
      <c r="B20" s="8"/>
      <c r="D20" s="25">
        <v>1</v>
      </c>
      <c r="E20" s="11">
        <v>230</v>
      </c>
      <c r="F20" s="12" t="s">
        <v>5</v>
      </c>
      <c r="G20" s="6">
        <v>0.25</v>
      </c>
      <c r="H20" s="12" t="s">
        <v>6</v>
      </c>
      <c r="I20" s="13">
        <f>ROUND((E20*G20*D20)/0.05,0)*0.05</f>
        <v>57.5</v>
      </c>
    </row>
    <row r="21" spans="1:10" x14ac:dyDescent="0.2">
      <c r="A21" s="9" t="s">
        <v>7</v>
      </c>
      <c r="D21" s="10">
        <f>$B$14/$B$13</f>
        <v>1</v>
      </c>
      <c r="E21" s="11">
        <v>174</v>
      </c>
      <c r="F21" s="12" t="s">
        <v>5</v>
      </c>
      <c r="G21" s="6">
        <v>1.1499999999999999</v>
      </c>
      <c r="H21" s="12" t="s">
        <v>6</v>
      </c>
      <c r="I21" s="13">
        <f>ROUND((E21*G21*D21)/0.05,0)*0.05</f>
        <v>200.10000000000002</v>
      </c>
    </row>
    <row r="22" spans="1:10" x14ac:dyDescent="0.2">
      <c r="A22" s="9" t="s">
        <v>8</v>
      </c>
      <c r="D22" s="10">
        <f>$B$14/$B$13</f>
        <v>1</v>
      </c>
      <c r="E22" s="11">
        <v>174</v>
      </c>
      <c r="F22" s="12" t="s">
        <v>5</v>
      </c>
      <c r="G22" s="6">
        <v>1.55</v>
      </c>
      <c r="H22" s="12" t="s">
        <v>6</v>
      </c>
      <c r="I22" s="13">
        <f>ROUND((E22*G22*D22)/0.05,0)*0.05</f>
        <v>269.7</v>
      </c>
    </row>
    <row r="23" spans="1:10" x14ac:dyDescent="0.2">
      <c r="A23" s="9" t="s">
        <v>9</v>
      </c>
      <c r="B23" s="40">
        <f>$B$16/$B$13</f>
        <v>0.4453551912568306</v>
      </c>
      <c r="C23" s="14">
        <v>4</v>
      </c>
      <c r="D23" s="10">
        <f>$B$14/$B$13</f>
        <v>1</v>
      </c>
      <c r="E23" s="6">
        <v>80</v>
      </c>
      <c r="F23" s="12" t="s">
        <v>10</v>
      </c>
      <c r="G23" s="6">
        <v>0.65</v>
      </c>
      <c r="H23" s="12" t="s">
        <v>6</v>
      </c>
      <c r="I23" s="13">
        <f>ROUND((E23*G23*D23*C23*B23)/0.05,0)*0.05</f>
        <v>92.65</v>
      </c>
    </row>
    <row r="24" spans="1:10" x14ac:dyDescent="0.2">
      <c r="A24" s="9" t="s">
        <v>11</v>
      </c>
      <c r="B24" s="40">
        <f>$B$16/$B$13</f>
        <v>0.4453551912568306</v>
      </c>
      <c r="C24" s="14">
        <v>4</v>
      </c>
      <c r="D24" s="10">
        <f>$B$14/$B$13</f>
        <v>1</v>
      </c>
      <c r="E24" s="6">
        <v>80</v>
      </c>
      <c r="F24" s="12" t="s">
        <v>10</v>
      </c>
      <c r="G24" s="6">
        <v>0.85</v>
      </c>
      <c r="H24" s="12" t="s">
        <v>6</v>
      </c>
      <c r="I24" s="13">
        <f>ROUND((E24*G24*D24*C24*B24)/0.05,0)*0.05</f>
        <v>121.15</v>
      </c>
    </row>
    <row r="25" spans="1:10" x14ac:dyDescent="0.2">
      <c r="A25" s="7" t="s">
        <v>52</v>
      </c>
      <c r="B25" s="40"/>
      <c r="C25" s="44"/>
      <c r="D25" s="10"/>
      <c r="I25" s="17">
        <f>SUM(I17:I24)</f>
        <v>986.05</v>
      </c>
    </row>
    <row r="26" spans="1:10" x14ac:dyDescent="0.2">
      <c r="A26" s="9" t="s">
        <v>13</v>
      </c>
      <c r="I26" s="13">
        <f>ROUNDDOWN(((I21+I23+I17+I19)*2.6/100)/0.05,0)*0.05</f>
        <v>10.65</v>
      </c>
    </row>
    <row r="27" spans="1:10" x14ac:dyDescent="0.2">
      <c r="A27" s="28" t="s">
        <v>14</v>
      </c>
      <c r="B27" s="22"/>
      <c r="C27" s="22"/>
      <c r="D27" s="22"/>
      <c r="E27" s="23"/>
      <c r="F27" s="22"/>
      <c r="G27" s="23"/>
      <c r="H27" s="22"/>
      <c r="I27" s="29">
        <f>ROUNDDOWN(((I22+I24+I20+I18)*8.1/100)/0.05,0)*0.05</f>
        <v>46.6</v>
      </c>
    </row>
    <row r="28" spans="1:10" x14ac:dyDescent="0.2">
      <c r="A28" s="7" t="s">
        <v>19</v>
      </c>
      <c r="B28" s="8"/>
      <c r="C28" s="8"/>
      <c r="D28" s="8"/>
      <c r="E28" s="16"/>
      <c r="F28" s="8"/>
      <c r="G28" s="16"/>
      <c r="H28" s="8"/>
      <c r="I28" s="17">
        <f>ROUND((I21+I23+I26+I17+I19)/0.05,0)*0.05</f>
        <v>420.85</v>
      </c>
    </row>
    <row r="29" spans="1:10" ht="13.5" thickBot="1" x14ac:dyDescent="0.25">
      <c r="A29" s="18" t="s">
        <v>20</v>
      </c>
      <c r="B29" s="19"/>
      <c r="C29" s="19"/>
      <c r="D29" s="19"/>
      <c r="E29" s="20"/>
      <c r="F29" s="19"/>
      <c r="G29" s="20"/>
      <c r="H29" s="19"/>
      <c r="I29" s="21">
        <f>ROUND((I20+I22+I24+I27+I18)/0.05,0)*0.05</f>
        <v>622.45000000000005</v>
      </c>
    </row>
    <row r="30" spans="1:10" ht="13.5" thickTop="1" x14ac:dyDescent="0.2">
      <c r="A30" s="32"/>
      <c r="B30" s="33"/>
      <c r="C30" s="33"/>
      <c r="D30" s="33"/>
      <c r="E30" s="31"/>
      <c r="F30" s="33"/>
      <c r="G30" s="31"/>
      <c r="H30" s="33"/>
      <c r="I30" s="34"/>
    </row>
    <row r="31" spans="1:10" ht="18" customHeight="1" x14ac:dyDescent="0.2">
      <c r="A31" s="26" t="s">
        <v>22</v>
      </c>
      <c r="B31" s="36"/>
      <c r="C31" s="36"/>
      <c r="D31" s="36"/>
      <c r="E31" s="37"/>
      <c r="F31" s="36"/>
      <c r="G31" s="37"/>
      <c r="H31" s="36"/>
      <c r="I31" s="27">
        <f>ROUND((I28+I29)/0.05,0)*0.05</f>
        <v>1043.3</v>
      </c>
      <c r="J31" s="15"/>
    </row>
    <row r="34" spans="1:2" x14ac:dyDescent="0.2">
      <c r="A34" s="16"/>
      <c r="B34" s="8"/>
    </row>
    <row r="37" spans="1:2" x14ac:dyDescent="0.2">
      <c r="B37" s="35"/>
    </row>
  </sheetData>
  <pageMargins left="0.78740157480314965" right="0.78740157480314965" top="0.98425196850393704" bottom="0.98425196850393704" header="0.51181102362204722" footer="0.51181102362204722"/>
  <pageSetup paperSize="9" orientation="landscape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9C5E674-3FA0-4492-96E4-F0CF458626F4}">
          <x14:formula1>
            <xm:f>'Tarif location compteur'!$C$2:$C$10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3FBB-4E12-4278-B4C2-62205EE5B997}">
  <dimension ref="A1:D10"/>
  <sheetViews>
    <sheetView workbookViewId="0">
      <selection activeCell="C11" sqref="C11"/>
    </sheetView>
  </sheetViews>
  <sheetFormatPr baseColWidth="10" defaultRowHeight="12.75" x14ac:dyDescent="0.2"/>
  <cols>
    <col min="2" max="2" width="38.42578125" customWidth="1"/>
    <col min="3" max="3" width="16.140625" customWidth="1"/>
  </cols>
  <sheetData>
    <row r="1" spans="1:4" x14ac:dyDescent="0.2">
      <c r="A1" s="41" t="s">
        <v>47</v>
      </c>
      <c r="B1" s="41" t="s">
        <v>46</v>
      </c>
      <c r="C1" s="41" t="s">
        <v>49</v>
      </c>
      <c r="D1" s="41" t="s">
        <v>4</v>
      </c>
    </row>
    <row r="2" spans="1:4" x14ac:dyDescent="0.2">
      <c r="A2">
        <v>101</v>
      </c>
      <c r="B2" s="41" t="s">
        <v>37</v>
      </c>
      <c r="C2" s="41">
        <v>20</v>
      </c>
      <c r="D2">
        <v>30</v>
      </c>
    </row>
    <row r="3" spans="1:4" x14ac:dyDescent="0.2">
      <c r="A3">
        <v>102</v>
      </c>
      <c r="B3" s="41" t="s">
        <v>38</v>
      </c>
      <c r="C3" s="41">
        <v>25</v>
      </c>
      <c r="D3">
        <v>36</v>
      </c>
    </row>
    <row r="4" spans="1:4" x14ac:dyDescent="0.2">
      <c r="A4">
        <v>103</v>
      </c>
      <c r="B4" s="41" t="s">
        <v>45</v>
      </c>
      <c r="C4" s="41">
        <v>32</v>
      </c>
      <c r="D4">
        <v>42</v>
      </c>
    </row>
    <row r="5" spans="1:4" x14ac:dyDescent="0.2">
      <c r="A5">
        <v>104</v>
      </c>
      <c r="B5" s="41" t="s">
        <v>39</v>
      </c>
      <c r="C5" s="41">
        <v>40</v>
      </c>
      <c r="D5">
        <v>60</v>
      </c>
    </row>
    <row r="6" spans="1:4" x14ac:dyDescent="0.2">
      <c r="A6">
        <v>105</v>
      </c>
      <c r="B6" s="41" t="s">
        <v>40</v>
      </c>
      <c r="C6" s="41">
        <v>50</v>
      </c>
      <c r="D6">
        <v>108</v>
      </c>
    </row>
    <row r="7" spans="1:4" x14ac:dyDescent="0.2">
      <c r="A7">
        <v>106</v>
      </c>
      <c r="B7" s="41" t="s">
        <v>41</v>
      </c>
      <c r="C7" s="41">
        <v>65</v>
      </c>
      <c r="D7">
        <v>144</v>
      </c>
    </row>
    <row r="8" spans="1:4" x14ac:dyDescent="0.2">
      <c r="A8">
        <v>107</v>
      </c>
      <c r="B8" s="41" t="s">
        <v>42</v>
      </c>
      <c r="C8" s="41">
        <v>80</v>
      </c>
      <c r="D8">
        <v>162</v>
      </c>
    </row>
    <row r="9" spans="1:4" x14ac:dyDescent="0.2">
      <c r="A9">
        <v>108</v>
      </c>
      <c r="B9" s="41" t="s">
        <v>43</v>
      </c>
      <c r="C9" s="41">
        <v>100</v>
      </c>
      <c r="D9">
        <v>204</v>
      </c>
    </row>
    <row r="10" spans="1:4" x14ac:dyDescent="0.2">
      <c r="A10">
        <v>109</v>
      </c>
      <c r="B10" s="41" t="s">
        <v>44</v>
      </c>
      <c r="C10" s="41">
        <v>150</v>
      </c>
      <c r="D10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RP</vt:lpstr>
      <vt:lpstr>Tarif location compteur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Fontannaz</dc:creator>
  <cp:lastModifiedBy>Alexandra Jacquod</cp:lastModifiedBy>
  <cp:lastPrinted>2024-02-20T12:34:09Z</cp:lastPrinted>
  <dcterms:created xsi:type="dcterms:W3CDTF">2024-02-14T07:02:32Z</dcterms:created>
  <dcterms:modified xsi:type="dcterms:W3CDTF">2025-02-28T14:27:47Z</dcterms:modified>
</cp:coreProperties>
</file>