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ole_Vert\Finances\Projets\Projet compteurs et taxes eau - OIKEN-DATA\Calcultaxes\"/>
    </mc:Choice>
  </mc:AlternateContent>
  <xr:revisionPtr revIDLastSave="0" documentId="13_ncr:1_{09BB0701-B243-4338-8199-1EDFD12ACD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ég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1" l="1"/>
  <c r="I66" i="1"/>
  <c r="I65" i="1"/>
  <c r="I64" i="1"/>
  <c r="I63" i="1"/>
  <c r="I31" i="1"/>
  <c r="I14" i="1"/>
  <c r="I13" i="1"/>
  <c r="D9" i="1"/>
  <c r="I12" i="1"/>
  <c r="I11" i="1"/>
  <c r="I10" i="1"/>
  <c r="I9" i="1"/>
  <c r="I45" i="1"/>
  <c r="I44" i="1" l="1"/>
  <c r="I42" i="1"/>
  <c r="D32" i="1" l="1"/>
  <c r="I32" i="1" s="1"/>
  <c r="D33" i="1"/>
  <c r="I33" i="1" s="1"/>
  <c r="D34" i="1"/>
  <c r="I34" i="1" s="1"/>
  <c r="D31" i="1"/>
  <c r="D21" i="1"/>
  <c r="I21" i="1" s="1"/>
  <c r="D22" i="1"/>
  <c r="I22" i="1" s="1"/>
  <c r="D23" i="1"/>
  <c r="I23" i="1" s="1"/>
  <c r="D20" i="1"/>
  <c r="I20" i="1" s="1"/>
  <c r="D10" i="1"/>
  <c r="D11" i="1"/>
  <c r="D12" i="1"/>
  <c r="I43" i="1" l="1"/>
  <c r="I53" i="1"/>
  <c r="I54" i="1"/>
  <c r="I55" i="1"/>
  <c r="I56" i="1"/>
  <c r="I3" i="1"/>
  <c r="I4" i="1" l="1"/>
  <c r="I5" i="1"/>
  <c r="I58" i="1"/>
  <c r="I60" i="1" s="1"/>
  <c r="I57" i="1"/>
  <c r="I59" i="1" s="1"/>
  <c r="I61" i="1" s="1"/>
  <c r="I47" i="1"/>
  <c r="I49" i="1" s="1"/>
  <c r="I46" i="1"/>
  <c r="I48" i="1" s="1"/>
  <c r="I50" i="1" s="1"/>
  <c r="I35" i="1"/>
  <c r="I37" i="1" s="1"/>
  <c r="I36" i="1"/>
  <c r="I38" i="1" s="1"/>
  <c r="I24" i="1"/>
  <c r="I26" i="1" s="1"/>
  <c r="I25" i="1"/>
  <c r="I27" i="1" s="1"/>
  <c r="I16" i="1"/>
  <c r="I15" i="1"/>
  <c r="I17" i="1" l="1"/>
  <c r="I39" i="1"/>
  <c r="I28" i="1"/>
</calcChain>
</file>

<file path=xl/sharedStrings.xml><?xml version="1.0" encoding="utf-8"?>
<sst xmlns="http://schemas.openxmlformats.org/spreadsheetml/2006/main" count="124" uniqueCount="52">
  <si>
    <t>Quantité</t>
  </si>
  <si>
    <t>Unité</t>
  </si>
  <si>
    <t>Taux</t>
  </si>
  <si>
    <t>Montant</t>
  </si>
  <si>
    <t>Taxe de base eaux de surface</t>
  </si>
  <si>
    <t>m2</t>
  </si>
  <si>
    <t>CHF</t>
  </si>
  <si>
    <t>Taxe de base eau potable RP</t>
  </si>
  <si>
    <t>Taxe de base eaux à évacuer RP</t>
  </si>
  <si>
    <t>Taxe de consommation eau potable RP</t>
  </si>
  <si>
    <t>m3</t>
  </si>
  <si>
    <t>Taxe de consommation eaux à évacuer RP</t>
  </si>
  <si>
    <t>Taxe de base eau potable C&amp;B</t>
  </si>
  <si>
    <t>UL</t>
  </si>
  <si>
    <t>Taxe de base eaux à évacuer C&amp;B</t>
  </si>
  <si>
    <t>Taxe de consommation eau potable C&amp;B</t>
  </si>
  <si>
    <t>Taxe de consommation eaux à évacuer C&amp;B</t>
  </si>
  <si>
    <t>CHE-112.549.322 TVA eau potable 2.5%</t>
  </si>
  <si>
    <t>CHE-112.549.345 TVA eaux à évacuer</t>
  </si>
  <si>
    <t>Taxe de base eau potable RS</t>
  </si>
  <si>
    <t>Taxe de base eaux à évacuer RS</t>
  </si>
  <si>
    <t>Taxe de consommation eau potable RS</t>
  </si>
  <si>
    <t>Taxe de consommation eaux à évacuer RS</t>
  </si>
  <si>
    <t>App</t>
  </si>
  <si>
    <t>Nombre de personnes</t>
  </si>
  <si>
    <t>Résidence secondaire</t>
  </si>
  <si>
    <t>Commerce et bâtiment</t>
  </si>
  <si>
    <t>EWID 1</t>
  </si>
  <si>
    <t>EWID 2</t>
  </si>
  <si>
    <t>EWID 3</t>
  </si>
  <si>
    <t>Total Eau potable</t>
  </si>
  <si>
    <t xml:space="preserve">Total Eau à évacuer </t>
  </si>
  <si>
    <t>TVA Eau potable</t>
  </si>
  <si>
    <t xml:space="preserve">TVA Eau à évacuer </t>
  </si>
  <si>
    <t>Total EWID 1</t>
  </si>
  <si>
    <t>Total EWID 2</t>
  </si>
  <si>
    <t>Total EWID 3</t>
  </si>
  <si>
    <t>Total résidence secondaire</t>
  </si>
  <si>
    <t>Nombre de pièces</t>
  </si>
  <si>
    <t>Total commerce et bâtiment</t>
  </si>
  <si>
    <t>TVA taxe de base eaux  de surface</t>
  </si>
  <si>
    <t>Total taxe de base eaux de surface</t>
  </si>
  <si>
    <t>à remplir uniquement les cellules vertes</t>
  </si>
  <si>
    <t>Prorata occupation</t>
  </si>
  <si>
    <t>Sous-total Eau potable</t>
  </si>
  <si>
    <t>Résidence principale</t>
  </si>
  <si>
    <t>Nombre de jour par an</t>
  </si>
  <si>
    <t>Sous-total Eaux à évacuer</t>
  </si>
  <si>
    <t>Total taxes</t>
  </si>
  <si>
    <t>Récapitulation des taxes par appartement</t>
  </si>
  <si>
    <t>Nbre de jour d'occupation</t>
  </si>
  <si>
    <t>Prorata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</si>
</sst>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00"/>
  </numFmts>
  <fonts count="22" x14ac:knownFonts="1">
    <font>
      <sz val="10"/>
      <name val="Arial"/>
    </font>
    <font>
      <sz val="10"/>
      <color theme="1"/>
      <name val="Swis721 B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wis721 BT"/>
      <family val="2"/>
    </font>
    <font>
      <b/>
      <sz val="13"/>
      <color theme="3"/>
      <name val="Swis721 BT"/>
      <family val="2"/>
    </font>
    <font>
      <b/>
      <sz val="11"/>
      <color theme="3"/>
      <name val="Swis721 BT"/>
      <family val="2"/>
    </font>
    <font>
      <sz val="10"/>
      <color rgb="FF006100"/>
      <name val="Swis721 BT"/>
      <family val="2"/>
    </font>
    <font>
      <sz val="10"/>
      <color rgb="FF9C0006"/>
      <name val="Swis721 BT"/>
      <family val="2"/>
    </font>
    <font>
      <sz val="10"/>
      <color rgb="FF9C5700"/>
      <name val="Swis721 BT"/>
      <family val="2"/>
    </font>
    <font>
      <sz val="10"/>
      <color rgb="FF3F3F76"/>
      <name val="Swis721 BT"/>
      <family val="2"/>
    </font>
    <font>
      <b/>
      <sz val="10"/>
      <color rgb="FF3F3F3F"/>
      <name val="Swis721 BT"/>
      <family val="2"/>
    </font>
    <font>
      <b/>
      <sz val="10"/>
      <color rgb="FFFA7D00"/>
      <name val="Swis721 BT"/>
      <family val="2"/>
    </font>
    <font>
      <sz val="10"/>
      <color rgb="FFFA7D00"/>
      <name val="Swis721 BT"/>
      <family val="2"/>
    </font>
    <font>
      <b/>
      <sz val="10"/>
      <color theme="0"/>
      <name val="Swis721 BT"/>
      <family val="2"/>
    </font>
    <font>
      <sz val="10"/>
      <color rgb="FFFF0000"/>
      <name val="Swis721 BT"/>
      <family val="2"/>
    </font>
    <font>
      <i/>
      <sz val="10"/>
      <color rgb="FF7F7F7F"/>
      <name val="Swis721 BT"/>
      <family val="2"/>
    </font>
    <font>
      <b/>
      <sz val="10"/>
      <color theme="1"/>
      <name val="Swis721 BT"/>
      <family val="2"/>
    </font>
    <font>
      <sz val="10"/>
      <color theme="0"/>
      <name val="Swis721 B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34" borderId="0" xfId="0" applyFont="1" applyFill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18" fillId="0" borderId="18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164" fontId="18" fillId="35" borderId="18" xfId="0" applyNumberFormat="1" applyFont="1" applyFill="1" applyBorder="1" applyAlignment="1">
      <alignment vertical="center"/>
    </xf>
    <xf numFmtId="0" fontId="18" fillId="35" borderId="19" xfId="0" applyFont="1" applyFill="1" applyBorder="1" applyAlignment="1">
      <alignment vertical="center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vertical="center"/>
    </xf>
    <xf numFmtId="0" fontId="18" fillId="35" borderId="20" xfId="0" applyFont="1" applyFill="1" applyBorder="1" applyAlignment="1">
      <alignment horizontal="center" vertical="center"/>
    </xf>
    <xf numFmtId="164" fontId="18" fillId="35" borderId="21" xfId="0" applyNumberFormat="1" applyFont="1" applyFill="1" applyBorder="1" applyAlignment="1">
      <alignment horizontal="right" vertical="center"/>
    </xf>
    <xf numFmtId="0" fontId="18" fillId="35" borderId="20" xfId="0" applyFont="1" applyFill="1" applyBorder="1" applyAlignment="1">
      <alignment horizontal="right" vertical="center"/>
    </xf>
    <xf numFmtId="0" fontId="18" fillId="0" borderId="22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64" fontId="18" fillId="0" borderId="23" xfId="0" applyNumberFormat="1" applyFont="1" applyBorder="1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selection activeCell="I69" sqref="I69"/>
    </sheetView>
  </sheetViews>
  <sheetFormatPr baseColWidth="10" defaultRowHeight="12.75" x14ac:dyDescent="0.2"/>
  <cols>
    <col min="1" max="1" width="37.85546875" style="3" customWidth="1"/>
    <col min="2" max="2" width="12.7109375" style="3" customWidth="1"/>
    <col min="3" max="3" width="12.42578125" style="2" customWidth="1"/>
    <col min="4" max="4" width="10.7109375" style="2" customWidth="1"/>
    <col min="5" max="5" width="8.7109375" style="3" bestFit="1" customWidth="1"/>
    <col min="6" max="6" width="5.7109375" style="2" bestFit="1" customWidth="1"/>
    <col min="7" max="7" width="5.5703125" style="3" bestFit="1" customWidth="1"/>
    <col min="8" max="8" width="5.7109375" style="3" bestFit="1" customWidth="1"/>
    <col min="9" max="9" width="11.42578125" style="4"/>
    <col min="10" max="16384" width="11.42578125" style="3"/>
  </cols>
  <sheetData>
    <row r="1" spans="1:9" x14ac:dyDescent="0.2">
      <c r="A1" s="1" t="s">
        <v>49</v>
      </c>
      <c r="C1" s="1" t="s">
        <v>46</v>
      </c>
      <c r="D1" s="3"/>
      <c r="E1" s="1">
        <v>365</v>
      </c>
    </row>
    <row r="2" spans="1:9" s="1" customFormat="1" x14ac:dyDescent="0.2">
      <c r="A2" s="8" t="s">
        <v>42</v>
      </c>
      <c r="C2" s="2"/>
      <c r="D2" s="2"/>
      <c r="E2" s="3"/>
      <c r="F2" s="2"/>
      <c r="G2" s="3"/>
      <c r="H2" s="3"/>
      <c r="I2" s="4"/>
    </row>
    <row r="3" spans="1:9" x14ac:dyDescent="0.2">
      <c r="A3" s="20" t="s">
        <v>4</v>
      </c>
      <c r="B3" s="21"/>
      <c r="C3" s="22"/>
      <c r="D3" s="22"/>
      <c r="E3" s="23">
        <v>1485</v>
      </c>
      <c r="F3" s="22" t="s">
        <v>5</v>
      </c>
      <c r="G3" s="21">
        <v>0.25</v>
      </c>
      <c r="H3" s="21" t="s">
        <v>6</v>
      </c>
      <c r="I3" s="24">
        <f>E3*G3</f>
        <v>371.25</v>
      </c>
    </row>
    <row r="4" spans="1:9" x14ac:dyDescent="0.2">
      <c r="A4" s="15" t="s">
        <v>40</v>
      </c>
      <c r="B4" s="16"/>
      <c r="I4" s="11">
        <f>I3*7.7/100</f>
        <v>28.58625</v>
      </c>
    </row>
    <row r="5" spans="1:9" x14ac:dyDescent="0.2">
      <c r="A5" s="17" t="s">
        <v>41</v>
      </c>
      <c r="B5" s="18"/>
      <c r="C5" s="25"/>
      <c r="D5" s="25"/>
      <c r="E5" s="18"/>
      <c r="F5" s="25"/>
      <c r="G5" s="18"/>
      <c r="H5" s="18"/>
      <c r="I5" s="19">
        <f>I3+I4</f>
        <v>399.83625000000001</v>
      </c>
    </row>
    <row r="6" spans="1:9" ht="27.75" customHeight="1" x14ac:dyDescent="0.2">
      <c r="A6" s="35" t="s">
        <v>45</v>
      </c>
      <c r="B6" s="36" t="s">
        <v>50</v>
      </c>
      <c r="C6" s="36" t="s">
        <v>24</v>
      </c>
      <c r="D6" s="36" t="s">
        <v>43</v>
      </c>
      <c r="E6" s="37" t="s">
        <v>0</v>
      </c>
      <c r="F6" s="38" t="s">
        <v>1</v>
      </c>
      <c r="G6" s="37" t="s">
        <v>2</v>
      </c>
      <c r="H6" s="37" t="s">
        <v>1</v>
      </c>
      <c r="I6" s="39" t="s">
        <v>3</v>
      </c>
    </row>
    <row r="7" spans="1:9" x14ac:dyDescent="0.2">
      <c r="A7" s="12"/>
      <c r="B7" s="9"/>
      <c r="C7" s="22"/>
      <c r="D7" s="22"/>
      <c r="E7" s="21"/>
      <c r="F7" s="22"/>
      <c r="G7" s="21"/>
      <c r="H7" s="21"/>
      <c r="I7" s="24"/>
    </row>
    <row r="8" spans="1:9" x14ac:dyDescent="0.2">
      <c r="A8" s="10" t="s">
        <v>27</v>
      </c>
      <c r="B8" s="13">
        <v>349</v>
      </c>
      <c r="I8" s="11"/>
    </row>
    <row r="9" spans="1:9" x14ac:dyDescent="0.2">
      <c r="A9" s="12" t="s">
        <v>7</v>
      </c>
      <c r="D9" s="26">
        <f>$B$8/$E$1</f>
        <v>0.95616438356164379</v>
      </c>
      <c r="E9" s="13">
        <v>100</v>
      </c>
      <c r="F9" s="2" t="s">
        <v>5</v>
      </c>
      <c r="G9" s="3">
        <v>1.1499999999999999</v>
      </c>
      <c r="H9" s="3" t="s">
        <v>6</v>
      </c>
      <c r="I9" s="11">
        <f>E9*G9*D9</f>
        <v>109.95890410958903</v>
      </c>
    </row>
    <row r="10" spans="1:9" x14ac:dyDescent="0.2">
      <c r="A10" s="12" t="s">
        <v>8</v>
      </c>
      <c r="D10" s="26">
        <f>$B$8/$E$1</f>
        <v>0.95616438356164379</v>
      </c>
      <c r="E10" s="13">
        <v>100</v>
      </c>
      <c r="F10" s="2" t="s">
        <v>5</v>
      </c>
      <c r="G10" s="3">
        <v>1.55</v>
      </c>
      <c r="H10" s="3" t="s">
        <v>6</v>
      </c>
      <c r="I10" s="11">
        <f>E10*G10*D10</f>
        <v>148.20547945205479</v>
      </c>
    </row>
    <row r="11" spans="1:9" x14ac:dyDescent="0.2">
      <c r="A11" s="12" t="s">
        <v>9</v>
      </c>
      <c r="C11" s="14">
        <v>6</v>
      </c>
      <c r="D11" s="26">
        <f>$B$8/$E$1</f>
        <v>0.95616438356164379</v>
      </c>
      <c r="E11" s="3">
        <v>80</v>
      </c>
      <c r="F11" s="2" t="s">
        <v>10</v>
      </c>
      <c r="G11" s="3">
        <v>0.65</v>
      </c>
      <c r="H11" s="3" t="s">
        <v>6</v>
      </c>
      <c r="I11" s="11">
        <f>E11*G11*D11*C11</f>
        <v>298.32328767123283</v>
      </c>
    </row>
    <row r="12" spans="1:9" x14ac:dyDescent="0.2">
      <c r="A12" s="12" t="s">
        <v>11</v>
      </c>
      <c r="C12" s="14">
        <v>6</v>
      </c>
      <c r="D12" s="26">
        <f>$B$8/$E$1</f>
        <v>0.95616438356164379</v>
      </c>
      <c r="E12" s="3">
        <v>80</v>
      </c>
      <c r="F12" s="2" t="s">
        <v>10</v>
      </c>
      <c r="G12" s="3">
        <v>0.85</v>
      </c>
      <c r="H12" s="3" t="s">
        <v>6</v>
      </c>
      <c r="I12" s="11">
        <f>E12*G12*D12*C12</f>
        <v>390.1150684931506</v>
      </c>
    </row>
    <row r="13" spans="1:9" x14ac:dyDescent="0.2">
      <c r="A13" s="15" t="s">
        <v>32</v>
      </c>
      <c r="B13" s="16"/>
      <c r="I13" s="11">
        <f>ROUNDDOWN(((I9+I11)*2.5/100)/0.05,0)*0.05</f>
        <v>10.200000000000001</v>
      </c>
    </row>
    <row r="14" spans="1:9" x14ac:dyDescent="0.2">
      <c r="A14" s="15" t="s">
        <v>33</v>
      </c>
      <c r="B14" s="16"/>
      <c r="I14" s="11">
        <f>ROUNDDOWN(((I10+I12)*7.7/100)/0.05,0)*0.05</f>
        <v>41.45</v>
      </c>
    </row>
    <row r="15" spans="1:9" x14ac:dyDescent="0.2">
      <c r="A15" s="15" t="s">
        <v>30</v>
      </c>
      <c r="B15" s="16"/>
      <c r="I15" s="11">
        <f>I9+I11+I13</f>
        <v>418.48219178082184</v>
      </c>
    </row>
    <row r="16" spans="1:9" x14ac:dyDescent="0.2">
      <c r="A16" s="15" t="s">
        <v>31</v>
      </c>
      <c r="B16" s="16"/>
      <c r="I16" s="11">
        <f>I10+I12+I14</f>
        <v>579.77054794520541</v>
      </c>
    </row>
    <row r="17" spans="1:9" x14ac:dyDescent="0.2">
      <c r="A17" s="10" t="s">
        <v>34</v>
      </c>
      <c r="B17" s="1"/>
      <c r="C17" s="27"/>
      <c r="D17" s="27"/>
      <c r="E17" s="1"/>
      <c r="F17" s="27"/>
      <c r="G17" s="1"/>
      <c r="H17" s="1"/>
      <c r="I17" s="28">
        <f>I15+I16</f>
        <v>998.25273972602724</v>
      </c>
    </row>
    <row r="18" spans="1:9" x14ac:dyDescent="0.2">
      <c r="A18" s="12"/>
      <c r="I18" s="11"/>
    </row>
    <row r="19" spans="1:9" x14ac:dyDescent="0.2">
      <c r="A19" s="10" t="s">
        <v>28</v>
      </c>
      <c r="B19" s="13">
        <v>250</v>
      </c>
      <c r="I19" s="11"/>
    </row>
    <row r="20" spans="1:9" x14ac:dyDescent="0.2">
      <c r="A20" s="12" t="s">
        <v>7</v>
      </c>
      <c r="D20" s="26">
        <f>$B$19/$E$1</f>
        <v>0.68493150684931503</v>
      </c>
      <c r="E20" s="13">
        <v>100</v>
      </c>
      <c r="F20" s="2" t="s">
        <v>5</v>
      </c>
      <c r="G20" s="3">
        <v>1.1499999999999999</v>
      </c>
      <c r="H20" s="3" t="s">
        <v>6</v>
      </c>
      <c r="I20" s="11">
        <f>E20*G20*D20</f>
        <v>78.767123287671225</v>
      </c>
    </row>
    <row r="21" spans="1:9" x14ac:dyDescent="0.2">
      <c r="A21" s="12" t="s">
        <v>8</v>
      </c>
      <c r="D21" s="26">
        <f>$B$19/$E$1</f>
        <v>0.68493150684931503</v>
      </c>
      <c r="E21" s="13">
        <v>100</v>
      </c>
      <c r="F21" s="2" t="s">
        <v>5</v>
      </c>
      <c r="G21" s="3">
        <v>1.55</v>
      </c>
      <c r="H21" s="3" t="s">
        <v>6</v>
      </c>
      <c r="I21" s="11">
        <f t="shared" ref="I21" si="0">E21*G21*D21</f>
        <v>106.16438356164383</v>
      </c>
    </row>
    <row r="22" spans="1:9" x14ac:dyDescent="0.2">
      <c r="A22" s="12" t="s">
        <v>9</v>
      </c>
      <c r="C22" s="14">
        <v>6</v>
      </c>
      <c r="D22" s="26">
        <f>$B$19/$E$1</f>
        <v>0.68493150684931503</v>
      </c>
      <c r="E22" s="3">
        <v>80</v>
      </c>
      <c r="F22" s="2" t="s">
        <v>10</v>
      </c>
      <c r="G22" s="3">
        <v>0.65</v>
      </c>
      <c r="H22" s="3" t="s">
        <v>6</v>
      </c>
      <c r="I22" s="11">
        <f>E22*G22*D22*C22</f>
        <v>213.69863013698628</v>
      </c>
    </row>
    <row r="23" spans="1:9" x14ac:dyDescent="0.2">
      <c r="A23" s="12" t="s">
        <v>11</v>
      </c>
      <c r="C23" s="14">
        <v>6</v>
      </c>
      <c r="D23" s="26">
        <f>$B$19/$E$1</f>
        <v>0.68493150684931503</v>
      </c>
      <c r="E23" s="3">
        <v>80</v>
      </c>
      <c r="F23" s="2" t="s">
        <v>10</v>
      </c>
      <c r="G23" s="3">
        <v>0.85</v>
      </c>
      <c r="H23" s="3" t="s">
        <v>6</v>
      </c>
      <c r="I23" s="11">
        <f>E23*G23*D23*C23</f>
        <v>279.45205479452056</v>
      </c>
    </row>
    <row r="24" spans="1:9" x14ac:dyDescent="0.2">
      <c r="A24" s="15" t="s">
        <v>32</v>
      </c>
      <c r="B24" s="16"/>
      <c r="I24" s="11">
        <f>ROUNDDOWN(((I20+I22)*2.5/100)/0.05,0)*0.05</f>
        <v>7.3000000000000007</v>
      </c>
    </row>
    <row r="25" spans="1:9" x14ac:dyDescent="0.2">
      <c r="A25" s="15" t="s">
        <v>33</v>
      </c>
      <c r="B25" s="16"/>
      <c r="I25" s="11">
        <f>ROUNDDOWN(((I21+I23)*7.7/100)/0.05,0)*0.05</f>
        <v>29.650000000000002</v>
      </c>
    </row>
    <row r="26" spans="1:9" x14ac:dyDescent="0.2">
      <c r="A26" s="15" t="s">
        <v>30</v>
      </c>
      <c r="B26" s="16"/>
      <c r="I26" s="11">
        <f>I20+I22+I24</f>
        <v>299.76575342465753</v>
      </c>
    </row>
    <row r="27" spans="1:9" x14ac:dyDescent="0.2">
      <c r="A27" s="15" t="s">
        <v>31</v>
      </c>
      <c r="B27" s="16"/>
      <c r="I27" s="11">
        <f>I21+I23+I25</f>
        <v>415.26643835616437</v>
      </c>
    </row>
    <row r="28" spans="1:9" x14ac:dyDescent="0.2">
      <c r="A28" s="10" t="s">
        <v>35</v>
      </c>
      <c r="B28" s="1"/>
      <c r="I28" s="28">
        <f>I26+I27</f>
        <v>715.0321917808219</v>
      </c>
    </row>
    <row r="29" spans="1:9" x14ac:dyDescent="0.2">
      <c r="A29" s="12"/>
      <c r="I29" s="11"/>
    </row>
    <row r="30" spans="1:9" x14ac:dyDescent="0.2">
      <c r="A30" s="10" t="s">
        <v>29</v>
      </c>
      <c r="B30" s="13">
        <v>365</v>
      </c>
      <c r="I30" s="11"/>
    </row>
    <row r="31" spans="1:9" x14ac:dyDescent="0.2">
      <c r="A31" s="12" t="s">
        <v>7</v>
      </c>
      <c r="D31" s="26">
        <f>$B$30/$E$1</f>
        <v>1</v>
      </c>
      <c r="E31" s="13">
        <v>100</v>
      </c>
      <c r="F31" s="2" t="s">
        <v>5</v>
      </c>
      <c r="G31" s="3">
        <v>1.1499999999999999</v>
      </c>
      <c r="H31" s="3" t="s">
        <v>6</v>
      </c>
      <c r="I31" s="11">
        <f>E31*G31*D31</f>
        <v>114.99999999999999</v>
      </c>
    </row>
    <row r="32" spans="1:9" x14ac:dyDescent="0.2">
      <c r="A32" s="12" t="s">
        <v>8</v>
      </c>
      <c r="D32" s="26">
        <f>$B$30/$E$1</f>
        <v>1</v>
      </c>
      <c r="E32" s="13">
        <v>100</v>
      </c>
      <c r="F32" s="2" t="s">
        <v>5</v>
      </c>
      <c r="G32" s="3">
        <v>1.55</v>
      </c>
      <c r="H32" s="3" t="s">
        <v>6</v>
      </c>
      <c r="I32" s="11">
        <f>E32*G32*D32</f>
        <v>155</v>
      </c>
    </row>
    <row r="33" spans="1:9" x14ac:dyDescent="0.2">
      <c r="A33" s="12" t="s">
        <v>9</v>
      </c>
      <c r="C33" s="14">
        <v>6</v>
      </c>
      <c r="D33" s="26">
        <f>$B$30/$E$1</f>
        <v>1</v>
      </c>
      <c r="E33" s="3">
        <v>80</v>
      </c>
      <c r="F33" s="2" t="s">
        <v>10</v>
      </c>
      <c r="G33" s="3">
        <v>0.65</v>
      </c>
      <c r="H33" s="3" t="s">
        <v>6</v>
      </c>
      <c r="I33" s="11">
        <f>E33*G33*D33*C33</f>
        <v>312</v>
      </c>
    </row>
    <row r="34" spans="1:9" x14ac:dyDescent="0.2">
      <c r="A34" s="12" t="s">
        <v>11</v>
      </c>
      <c r="C34" s="14">
        <v>6</v>
      </c>
      <c r="D34" s="26">
        <f>$B$30/$E$1</f>
        <v>1</v>
      </c>
      <c r="E34" s="3">
        <v>80</v>
      </c>
      <c r="F34" s="2" t="s">
        <v>10</v>
      </c>
      <c r="G34" s="3">
        <v>0.85</v>
      </c>
      <c r="H34" s="3" t="s">
        <v>6</v>
      </c>
      <c r="I34" s="11">
        <f>E34*G34*D34*C34</f>
        <v>408</v>
      </c>
    </row>
    <row r="35" spans="1:9" x14ac:dyDescent="0.2">
      <c r="A35" s="15" t="s">
        <v>32</v>
      </c>
      <c r="B35" s="16"/>
      <c r="I35" s="11">
        <f>ROUNDDOWN(((I31+I33)*2.5/100)/0.05,0)*0.05</f>
        <v>10.65</v>
      </c>
    </row>
    <row r="36" spans="1:9" x14ac:dyDescent="0.2">
      <c r="A36" s="15" t="s">
        <v>33</v>
      </c>
      <c r="B36" s="16"/>
      <c r="I36" s="11">
        <f>ROUNDDOWN(((I32+I34)*7.7/100)/0.05,0)*0.05</f>
        <v>43.35</v>
      </c>
    </row>
    <row r="37" spans="1:9" x14ac:dyDescent="0.2">
      <c r="A37" s="15" t="s">
        <v>30</v>
      </c>
      <c r="B37" s="16"/>
      <c r="I37" s="11">
        <f>I31+I33+I35</f>
        <v>437.65</v>
      </c>
    </row>
    <row r="38" spans="1:9" x14ac:dyDescent="0.2">
      <c r="A38" s="15" t="s">
        <v>31</v>
      </c>
      <c r="B38" s="16"/>
      <c r="I38" s="11">
        <f>I32+I34+I36</f>
        <v>606.35</v>
      </c>
    </row>
    <row r="39" spans="1:9" x14ac:dyDescent="0.2">
      <c r="A39" s="17" t="s">
        <v>36</v>
      </c>
      <c r="B39" s="18"/>
      <c r="C39" s="6"/>
      <c r="D39" s="6"/>
      <c r="E39" s="7"/>
      <c r="F39" s="6"/>
      <c r="G39" s="7"/>
      <c r="H39" s="7"/>
      <c r="I39" s="19">
        <f>I37+I38</f>
        <v>1044</v>
      </c>
    </row>
    <row r="40" spans="1:9" ht="25.5" customHeight="1" x14ac:dyDescent="0.2">
      <c r="A40" s="35" t="s">
        <v>25</v>
      </c>
      <c r="B40" s="37"/>
      <c r="C40" s="36" t="s">
        <v>38</v>
      </c>
      <c r="D40" s="38" t="s">
        <v>51</v>
      </c>
      <c r="E40" s="40" t="s">
        <v>0</v>
      </c>
      <c r="F40" s="40" t="s">
        <v>1</v>
      </c>
      <c r="G40" s="40" t="s">
        <v>2</v>
      </c>
      <c r="H40" s="40" t="s">
        <v>1</v>
      </c>
      <c r="I40" s="39" t="s">
        <v>3</v>
      </c>
    </row>
    <row r="41" spans="1:9" x14ac:dyDescent="0.2">
      <c r="A41" s="12"/>
      <c r="B41" s="1"/>
      <c r="I41" s="11"/>
    </row>
    <row r="42" spans="1:9" x14ac:dyDescent="0.2">
      <c r="A42" s="12" t="s">
        <v>19</v>
      </c>
      <c r="E42" s="13">
        <v>50</v>
      </c>
      <c r="F42" s="2" t="s">
        <v>5</v>
      </c>
      <c r="G42" s="3">
        <v>1.1499999999999999</v>
      </c>
      <c r="H42" s="3" t="s">
        <v>6</v>
      </c>
      <c r="I42" s="11">
        <f>E42*G42</f>
        <v>57.499999999999993</v>
      </c>
    </row>
    <row r="43" spans="1:9" x14ac:dyDescent="0.2">
      <c r="A43" s="12" t="s">
        <v>20</v>
      </c>
      <c r="E43" s="13">
        <v>50</v>
      </c>
      <c r="F43" s="2" t="s">
        <v>5</v>
      </c>
      <c r="G43" s="3">
        <v>1.55</v>
      </c>
      <c r="H43" s="3" t="s">
        <v>6</v>
      </c>
      <c r="I43" s="11">
        <f t="shared" ref="I43:I56" si="1">E43*G43</f>
        <v>77.5</v>
      </c>
    </row>
    <row r="44" spans="1:9" x14ac:dyDescent="0.2">
      <c r="A44" s="12" t="s">
        <v>21</v>
      </c>
      <c r="E44" s="3">
        <v>1</v>
      </c>
      <c r="F44" s="2" t="s">
        <v>23</v>
      </c>
      <c r="G44" s="3">
        <v>50</v>
      </c>
      <c r="H44" s="3" t="s">
        <v>6</v>
      </c>
      <c r="I44" s="11">
        <f>E44*G44</f>
        <v>50</v>
      </c>
    </row>
    <row r="45" spans="1:9" x14ac:dyDescent="0.2">
      <c r="A45" s="12" t="s">
        <v>22</v>
      </c>
      <c r="C45" s="14">
        <v>2</v>
      </c>
      <c r="D45" s="2">
        <v>0.5</v>
      </c>
      <c r="E45" s="3">
        <v>80</v>
      </c>
      <c r="F45" s="2" t="s">
        <v>10</v>
      </c>
      <c r="G45" s="3">
        <v>0.85</v>
      </c>
      <c r="H45" s="3" t="s">
        <v>6</v>
      </c>
      <c r="I45" s="11">
        <f>E45*G45*C45*D45</f>
        <v>68</v>
      </c>
    </row>
    <row r="46" spans="1:9" x14ac:dyDescent="0.2">
      <c r="A46" s="15" t="s">
        <v>32</v>
      </c>
      <c r="B46" s="16"/>
      <c r="I46" s="11">
        <f>ROUNDDOWN(((I42+I44)*2.5/100)/0.05,0)*0.05</f>
        <v>2.6500000000000004</v>
      </c>
    </row>
    <row r="47" spans="1:9" x14ac:dyDescent="0.2">
      <c r="A47" s="15" t="s">
        <v>33</v>
      </c>
      <c r="B47" s="16"/>
      <c r="I47" s="11">
        <f>ROUNDDOWN(((I43+I45)*7.7/100)/0.05,0)*0.05</f>
        <v>11.200000000000001</v>
      </c>
    </row>
    <row r="48" spans="1:9" x14ac:dyDescent="0.2">
      <c r="A48" s="15" t="s">
        <v>30</v>
      </c>
      <c r="B48" s="16"/>
      <c r="I48" s="11">
        <f>I42+I44+I46</f>
        <v>110.15</v>
      </c>
    </row>
    <row r="49" spans="1:9" x14ac:dyDescent="0.2">
      <c r="A49" s="15" t="s">
        <v>31</v>
      </c>
      <c r="B49" s="16"/>
      <c r="I49" s="11">
        <f>I43+I45+I47</f>
        <v>156.69999999999999</v>
      </c>
    </row>
    <row r="50" spans="1:9" x14ac:dyDescent="0.2">
      <c r="A50" s="17" t="s">
        <v>37</v>
      </c>
      <c r="B50" s="18"/>
      <c r="C50" s="6"/>
      <c r="D50" s="6"/>
      <c r="E50" s="7"/>
      <c r="F50" s="6"/>
      <c r="G50" s="7"/>
      <c r="H50" s="7"/>
      <c r="I50" s="19">
        <f>I48+I49</f>
        <v>266.85000000000002</v>
      </c>
    </row>
    <row r="51" spans="1:9" ht="24.75" customHeight="1" x14ac:dyDescent="0.2">
      <c r="A51" s="35" t="s">
        <v>26</v>
      </c>
      <c r="B51" s="37"/>
      <c r="C51" s="36"/>
      <c r="D51" s="38"/>
      <c r="E51" s="37" t="s">
        <v>0</v>
      </c>
      <c r="F51" s="38" t="s">
        <v>1</v>
      </c>
      <c r="G51" s="37" t="s">
        <v>2</v>
      </c>
      <c r="H51" s="37" t="s">
        <v>1</v>
      </c>
      <c r="I51" s="39" t="s">
        <v>3</v>
      </c>
    </row>
    <row r="52" spans="1:9" x14ac:dyDescent="0.2">
      <c r="A52" s="12"/>
      <c r="B52" s="1"/>
      <c r="I52" s="11"/>
    </row>
    <row r="53" spans="1:9" x14ac:dyDescent="0.2">
      <c r="A53" s="12" t="s">
        <v>12</v>
      </c>
      <c r="E53" s="13">
        <v>1</v>
      </c>
      <c r="F53" s="2" t="s">
        <v>13</v>
      </c>
      <c r="G53" s="3">
        <v>250</v>
      </c>
      <c r="H53" s="3" t="s">
        <v>6</v>
      </c>
      <c r="I53" s="11">
        <f t="shared" si="1"/>
        <v>250</v>
      </c>
    </row>
    <row r="54" spans="1:9" x14ac:dyDescent="0.2">
      <c r="A54" s="12" t="s">
        <v>14</v>
      </c>
      <c r="E54" s="13">
        <v>440</v>
      </c>
      <c r="F54" s="2" t="s">
        <v>5</v>
      </c>
      <c r="G54" s="3">
        <v>1.55</v>
      </c>
      <c r="H54" s="3" t="s">
        <v>6</v>
      </c>
      <c r="I54" s="11">
        <f t="shared" si="1"/>
        <v>682</v>
      </c>
    </row>
    <row r="55" spans="1:9" x14ac:dyDescent="0.2">
      <c r="A55" s="12" t="s">
        <v>15</v>
      </c>
      <c r="E55" s="3">
        <v>240</v>
      </c>
      <c r="F55" s="2" t="s">
        <v>10</v>
      </c>
      <c r="G55" s="3">
        <v>0.65</v>
      </c>
      <c r="H55" s="3" t="s">
        <v>6</v>
      </c>
      <c r="I55" s="11">
        <f t="shared" si="1"/>
        <v>156</v>
      </c>
    </row>
    <row r="56" spans="1:9" x14ac:dyDescent="0.2">
      <c r="A56" s="12" t="s">
        <v>16</v>
      </c>
      <c r="E56" s="3">
        <v>240</v>
      </c>
      <c r="F56" s="2" t="s">
        <v>10</v>
      </c>
      <c r="G56" s="3">
        <v>0.85</v>
      </c>
      <c r="H56" s="3" t="s">
        <v>6</v>
      </c>
      <c r="I56" s="11">
        <f t="shared" si="1"/>
        <v>204</v>
      </c>
    </row>
    <row r="57" spans="1:9" x14ac:dyDescent="0.2">
      <c r="A57" s="15" t="s">
        <v>32</v>
      </c>
      <c r="B57" s="16"/>
      <c r="I57" s="11">
        <f>ROUNDDOWN(((I53+I55)*2.5/100)/0.05,0)*0.05</f>
        <v>10.15</v>
      </c>
    </row>
    <row r="58" spans="1:9" x14ac:dyDescent="0.2">
      <c r="A58" s="15" t="s">
        <v>33</v>
      </c>
      <c r="B58" s="16"/>
      <c r="I58" s="11">
        <f>ROUNDDOWN(((I54+I56)*7.7/100)/0.05,0)*0.05</f>
        <v>68.2</v>
      </c>
    </row>
    <row r="59" spans="1:9" x14ac:dyDescent="0.2">
      <c r="A59" s="15" t="s">
        <v>30</v>
      </c>
      <c r="B59" s="16"/>
      <c r="I59" s="11">
        <f>I53+I55+I57</f>
        <v>416.15</v>
      </c>
    </row>
    <row r="60" spans="1:9" x14ac:dyDescent="0.2">
      <c r="A60" s="15" t="s">
        <v>31</v>
      </c>
      <c r="B60" s="16"/>
      <c r="I60" s="11">
        <f>I54+I56+I58</f>
        <v>954.2</v>
      </c>
    </row>
    <row r="61" spans="1:9" x14ac:dyDescent="0.2">
      <c r="A61" s="17" t="s">
        <v>39</v>
      </c>
      <c r="B61" s="18"/>
      <c r="C61" s="6"/>
      <c r="D61" s="6"/>
      <c r="E61" s="7"/>
      <c r="F61" s="6"/>
      <c r="G61" s="7"/>
      <c r="H61" s="7"/>
      <c r="I61" s="19">
        <f>I59+I60</f>
        <v>1370.35</v>
      </c>
    </row>
    <row r="62" spans="1:9" x14ac:dyDescent="0.2">
      <c r="A62" s="12"/>
      <c r="I62" s="11"/>
    </row>
    <row r="63" spans="1:9" x14ac:dyDescent="0.2">
      <c r="A63" s="12" t="s">
        <v>17</v>
      </c>
      <c r="I63" s="11">
        <f>I13+I24+I35+I46+I57</f>
        <v>40.949999999999996</v>
      </c>
    </row>
    <row r="64" spans="1:9" x14ac:dyDescent="0.2">
      <c r="A64" s="29" t="s">
        <v>18</v>
      </c>
      <c r="B64" s="7"/>
      <c r="C64" s="6"/>
      <c r="D64" s="6"/>
      <c r="E64" s="7"/>
      <c r="F64" s="6"/>
      <c r="G64" s="7"/>
      <c r="H64" s="7"/>
      <c r="I64" s="30">
        <f>I14+I25+I36+I47+I58+I4</f>
        <v>222.43625000000003</v>
      </c>
    </row>
    <row r="65" spans="1:9" x14ac:dyDescent="0.2">
      <c r="A65" s="10" t="s">
        <v>44</v>
      </c>
      <c r="B65" s="1"/>
      <c r="C65" s="27"/>
      <c r="D65" s="27"/>
      <c r="E65" s="1"/>
      <c r="F65" s="27"/>
      <c r="G65" s="1"/>
      <c r="H65" s="1"/>
      <c r="I65" s="28">
        <f>I15+I26+I37+I48+I59</f>
        <v>1682.1979452054793</v>
      </c>
    </row>
    <row r="66" spans="1:9" ht="13.5" thickBot="1" x14ac:dyDescent="0.25">
      <c r="A66" s="41" t="s">
        <v>47</v>
      </c>
      <c r="B66" s="43"/>
      <c r="C66" s="42"/>
      <c r="D66" s="42"/>
      <c r="E66" s="43"/>
      <c r="F66" s="42"/>
      <c r="G66" s="43"/>
      <c r="H66" s="43"/>
      <c r="I66" s="44">
        <f>I16+I27+I38+I49+I60+I5</f>
        <v>3112.1232363013696</v>
      </c>
    </row>
    <row r="67" spans="1:9" ht="13.5" thickTop="1" x14ac:dyDescent="0.2">
      <c r="A67" s="12"/>
      <c r="I67" s="11"/>
    </row>
    <row r="68" spans="1:9" ht="15" customHeight="1" x14ac:dyDescent="0.2">
      <c r="A68" s="31" t="s">
        <v>48</v>
      </c>
      <c r="B68" s="32"/>
      <c r="C68" s="33"/>
      <c r="D68" s="33"/>
      <c r="E68" s="32"/>
      <c r="F68" s="33"/>
      <c r="G68" s="32"/>
      <c r="H68" s="32"/>
      <c r="I68" s="34">
        <f>I65+I66</f>
        <v>4794.3211815068489</v>
      </c>
    </row>
    <row r="70" spans="1:9" x14ac:dyDescent="0.2">
      <c r="B70" s="5"/>
    </row>
  </sheetData>
  <pageMargins left="0.39370078740157483" right="0.39370078740157483" top="0.39370078740157483" bottom="0.39370078740157483" header="0.51181102362204722" footer="0.51181102362204722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Fontannaz</dc:creator>
  <cp:lastModifiedBy>Sarah Fontannaz</cp:lastModifiedBy>
  <cp:lastPrinted>2024-02-20T12:34:09Z</cp:lastPrinted>
  <dcterms:created xsi:type="dcterms:W3CDTF">2024-02-14T07:02:32Z</dcterms:created>
  <dcterms:modified xsi:type="dcterms:W3CDTF">2024-02-20T12:35:34Z</dcterms:modified>
</cp:coreProperties>
</file>